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Antonella\norme e moduli comune TORREMAGGIORE\"/>
    </mc:Choice>
  </mc:AlternateContent>
  <bookViews>
    <workbookView xWindow="0" yWindow="0" windowWidth="21840" windowHeight="11730" tabRatio="603"/>
  </bookViews>
  <sheets>
    <sheet name="Costo Costruzione" sheetId="6" r:id="rId1"/>
    <sheet name="Oneri di urbanizzazione" sheetId="7" r:id="rId2"/>
    <sheet name="Costo per tipologia edilizia" sheetId="8" r:id="rId3"/>
  </sheets>
  <calcPr calcId="162913"/>
</workbook>
</file>

<file path=xl/calcChain.xml><?xml version="1.0" encoding="utf-8"?>
<calcChain xmlns="http://schemas.openxmlformats.org/spreadsheetml/2006/main">
  <c r="E16" i="6" l="1"/>
  <c r="G8" i="7" s="1"/>
  <c r="E25" i="6"/>
  <c r="G9" i="7" s="1"/>
  <c r="D19" i="7"/>
  <c r="D20" i="7"/>
  <c r="D21" i="7"/>
  <c r="D29" i="7"/>
  <c r="E29" i="7" s="1"/>
  <c r="F13" i="8"/>
  <c r="F9" i="8"/>
  <c r="F5" i="8"/>
  <c r="F4" i="8"/>
  <c r="B23" i="8"/>
  <c r="B18" i="8"/>
  <c r="H51" i="6" s="1"/>
  <c r="J44" i="6" s="1"/>
  <c r="B19" i="8"/>
  <c r="B24" i="8"/>
  <c r="F12" i="8"/>
  <c r="F8" i="8"/>
  <c r="E19" i="7"/>
  <c r="F12" i="6"/>
  <c r="I12" i="6"/>
  <c r="K36" i="6"/>
  <c r="D30" i="7"/>
  <c r="D25" i="7"/>
  <c r="D26" i="7" s="1"/>
  <c r="E25" i="7"/>
  <c r="D24" i="7"/>
  <c r="E20" i="7"/>
  <c r="M28" i="7"/>
  <c r="L28" i="7"/>
  <c r="K28" i="7"/>
  <c r="M25" i="7"/>
  <c r="L25" i="7"/>
  <c r="K25" i="7"/>
  <c r="M22" i="7"/>
  <c r="L22" i="7"/>
  <c r="K22" i="7"/>
  <c r="E41" i="6"/>
  <c r="E42" i="6"/>
  <c r="F13" i="6"/>
  <c r="I13" i="6"/>
  <c r="E24" i="7"/>
  <c r="E30" i="7"/>
  <c r="F11" i="6" l="1"/>
  <c r="I11" i="6" s="1"/>
  <c r="F15" i="6"/>
  <c r="I15" i="6" s="1"/>
  <c r="E26" i="7"/>
  <c r="E21" i="7"/>
  <c r="E32" i="6"/>
  <c r="E33" i="6" s="1"/>
  <c r="G10" i="7"/>
  <c r="F14" i="6"/>
  <c r="I14" i="6" s="1"/>
  <c r="E31" i="7"/>
  <c r="E31" i="6"/>
  <c r="D31" i="7"/>
  <c r="E27" i="6"/>
  <c r="H25" i="6" s="1"/>
  <c r="K16" i="6" l="1"/>
  <c r="E34" i="6"/>
  <c r="D36" i="7"/>
  <c r="H22" i="6"/>
  <c r="H24" i="6"/>
  <c r="H23" i="6"/>
  <c r="K26" i="6" l="1"/>
  <c r="K38" i="6" s="1"/>
  <c r="J42" i="6" l="1"/>
  <c r="L42" i="6" s="1"/>
  <c r="I42" i="6"/>
  <c r="K42" i="6" s="1"/>
  <c r="J45" i="6" l="1"/>
  <c r="J46" i="6" s="1"/>
  <c r="J48" i="6" s="1"/>
  <c r="D37" i="7" s="1"/>
  <c r="D38" i="7" s="1"/>
</calcChain>
</file>

<file path=xl/sharedStrings.xml><?xml version="1.0" encoding="utf-8"?>
<sst xmlns="http://schemas.openxmlformats.org/spreadsheetml/2006/main" count="198" uniqueCount="149">
  <si>
    <t>DETERMINAZIONE DEL COSTO DI COSTRUZIONE - Legge 28 gennaio 1977, n° 10</t>
  </si>
  <si>
    <t>TABELLA 1 - Incremento per superficie abitabile (art. 5)</t>
  </si>
  <si>
    <t>Classi di superficie (mq)</t>
  </si>
  <si>
    <t>Alloggi</t>
  </si>
  <si>
    <t>Superficie utile abitabile (mq)</t>
  </si>
  <si>
    <t>Rapporto rispetto al totale Su</t>
  </si>
  <si>
    <t>% Incremento (Art. 5)</t>
  </si>
  <si>
    <t>% Incremento per classi di superficie</t>
  </si>
  <si>
    <t>1)</t>
  </si>
  <si>
    <t>2)</t>
  </si>
  <si>
    <t>3)</t>
  </si>
  <si>
    <t>4) = 3)/Su</t>
  </si>
  <si>
    <t>5)</t>
  </si>
  <si>
    <t>6) = 4) x 5)</t>
  </si>
  <si>
    <t>&lt;= 95</t>
  </si>
  <si>
    <t xml:space="preserve">95&lt;&gt;110 </t>
  </si>
  <si>
    <t>110&lt;&gt;130</t>
  </si>
  <si>
    <t>130&lt;&gt;160</t>
  </si>
  <si>
    <t>&gt;160</t>
  </si>
  <si>
    <t>Incremento 1</t>
  </si>
  <si>
    <t>Totale Su</t>
  </si>
  <si>
    <t xml:space="preserve">Somma </t>
  </si>
  <si>
    <t>+</t>
  </si>
  <si>
    <t>TABELLA 2 - Superfici per servizi e accessori relativi alla parte residenziale (art. 2)</t>
  </si>
  <si>
    <t>Destinazioni</t>
  </si>
  <si>
    <t>Superficie       netta di servizi       e accessori         (mq)</t>
  </si>
  <si>
    <t>TABELLA 3 - Incremento per servizi ed accessori relativi alla parte residenziale</t>
  </si>
  <si>
    <t>Cantinole, soffitte, locali motore ascensore, cabine elettriche, lavatoi comuni, centrali termiche ed altri locali a stretto servzio delle residenze</t>
  </si>
  <si>
    <t>Intervalli di variabilità del rapporto percentuale Snr/Sux100</t>
  </si>
  <si>
    <t>Ipotesi che ricorre          (X)</t>
  </si>
  <si>
    <t>%        Incremento</t>
  </si>
  <si>
    <t>Autorimesse:</t>
  </si>
  <si>
    <t>9)</t>
  </si>
  <si>
    <t>10)</t>
  </si>
  <si>
    <t>11)</t>
  </si>
  <si>
    <t>Singole</t>
  </si>
  <si>
    <t>Collettive</t>
  </si>
  <si>
    <t>&lt;= 50</t>
  </si>
  <si>
    <t>Androni d'ingresso e porticati liberi</t>
  </si>
  <si>
    <t>50&lt;&gt;75</t>
  </si>
  <si>
    <t>Logge e balconi</t>
  </si>
  <si>
    <t>75&lt;&gt;100</t>
  </si>
  <si>
    <t>Snr</t>
  </si>
  <si>
    <t>&gt;100</t>
  </si>
  <si>
    <t>Incremento 2</t>
  </si>
  <si>
    <t>Snr/Sux100 = %</t>
  </si>
  <si>
    <t>TABELLA 4 - Incremento per particolari caratteristiche (art. 7)</t>
  </si>
  <si>
    <t>SUPERFICI RESIDENZIALI E RELATIVI SERVIZI ED ACCESSORI</t>
  </si>
  <si>
    <t>Numero di caratteristiche</t>
  </si>
  <si>
    <t>Ipotesi che ricorre (X)</t>
  </si>
  <si>
    <t>% Incremento</t>
  </si>
  <si>
    <t>Sigla</t>
  </si>
  <si>
    <t>Denominazione</t>
  </si>
  <si>
    <t>Superficie (mq)</t>
  </si>
  <si>
    <t>Su (art.3)</t>
  </si>
  <si>
    <t>Superficie utile abitabile</t>
  </si>
  <si>
    <t>Snr (art.2)</t>
  </si>
  <si>
    <t>Superficie netta non residenziale</t>
  </si>
  <si>
    <t>60% Snr</t>
  </si>
  <si>
    <t>Superficie ragguagliata</t>
  </si>
  <si>
    <t>4=    1+3</t>
  </si>
  <si>
    <t>Sc (art. 2)</t>
  </si>
  <si>
    <t>Superficie complessiva</t>
  </si>
  <si>
    <t>Incremento 3</t>
  </si>
  <si>
    <t xml:space="preserve">SUPERFICI PER ATTIVITA' COMMERCIALI </t>
  </si>
  <si>
    <t>E DIREZIONALI E RELATIVI ACCESSORI</t>
  </si>
  <si>
    <t>=</t>
  </si>
  <si>
    <t>TOTALE INCREMENTI (I=I1+I2+I3)</t>
  </si>
  <si>
    <t>Sn (art.9)</t>
  </si>
  <si>
    <t>Sa (art.9)</t>
  </si>
  <si>
    <t>Superficie accessori</t>
  </si>
  <si>
    <t>60% Sa</t>
  </si>
  <si>
    <t>Classe edificio</t>
  </si>
  <si>
    <t>% Maggiorazione</t>
  </si>
  <si>
    <t>4=  1+3</t>
  </si>
  <si>
    <t>St (art. 2)</t>
  </si>
  <si>
    <t>Superficie totale non residenziale</t>
  </si>
  <si>
    <t>A</t>
  </si>
  <si>
    <t>Costo di costruzione a mq</t>
  </si>
  <si>
    <t>Euro/mq</t>
  </si>
  <si>
    <t>C</t>
  </si>
  <si>
    <t>D</t>
  </si>
  <si>
    <t>Costo di costruzione dell'edificio (Sc+St)xC</t>
  </si>
  <si>
    <t>Euro</t>
  </si>
  <si>
    <t>Barrare con "X" la casella interessata</t>
  </si>
  <si>
    <t xml:space="preserve"> Inserire le superfici utili abitabili delle unità immobiliari nella riga corrispondente</t>
  </si>
  <si>
    <t>Inserire le superfici nette di servizi e accessori delle u.i. nella riga corrispondente</t>
  </si>
  <si>
    <t>Inserire in costo di costruzione a mq:</t>
  </si>
  <si>
    <t>1) più di un ascensore per ogni scala se questa serve meno di sei piani sopraelevati;</t>
  </si>
  <si>
    <t>2) scala di servizio non prescritta da leggi o regolamenti o imposta da necessità di prevenzione di infortuni o di incendi;</t>
  </si>
  <si>
    <t>3) altezza libera netta di piano superiore a m 3,00 o a quella minima prescritta da norme regolamentari. Per ambienti con altezze diverse si fa riferimento all'altezza media ponderale;</t>
  </si>
  <si>
    <t>4) piscina coperta o scoperta quando sia a servizio di uno o più edifici comprendenti meno di 15 unità immobiliari;</t>
  </si>
  <si>
    <t>5) alloggi di custodia a servizio di uno o più edifici comprendenti meno di 15 unità immobiliari</t>
  </si>
  <si>
    <t>Contributo relativo al costo di costruzione (5% di D)</t>
  </si>
  <si>
    <t>DM 10/05/1977, n. 801</t>
  </si>
  <si>
    <t>Tabella 4 - Incremento per particolari caratteristiche (art.7)</t>
  </si>
  <si>
    <r>
      <t xml:space="preserve">Edificio unifamiliare, bifamiliare/schiera e plurifamiliare </t>
    </r>
    <r>
      <rPr>
        <u/>
        <sz val="8"/>
        <rFont val="Times New Roman"/>
        <family val="1"/>
      </rPr>
      <t>interno</t>
    </r>
    <r>
      <rPr>
        <sz val="8"/>
        <rFont val="Arial"/>
        <family val="2"/>
      </rPr>
      <t xml:space="preserve"> al perimetro urbano</t>
    </r>
  </si>
  <si>
    <t>Superficie Utile Abitabile (S.U.A.)</t>
  </si>
  <si>
    <t>mq.</t>
  </si>
  <si>
    <t>Superficie Non Residenziale (S.N.R.)</t>
  </si>
  <si>
    <t>Superficie Complessiva = S.U.A.+ 50% S.N.R.</t>
  </si>
  <si>
    <t>urbanizzazione primaria</t>
  </si>
  <si>
    <t>urbanizzazione secondaria</t>
  </si>
  <si>
    <t>urbanizzazione totale</t>
  </si>
  <si>
    <t>DETERMINAZIONE DEL CONTRIBUTO DI URBANIZZAZIONE</t>
  </si>
  <si>
    <t>Zone omogenee</t>
  </si>
  <si>
    <t>N.C.</t>
  </si>
  <si>
    <t>D.R.</t>
  </si>
  <si>
    <t>R.R.</t>
  </si>
  <si>
    <t>Zone A</t>
  </si>
  <si>
    <t>UP</t>
  </si>
  <si>
    <t>US</t>
  </si>
  <si>
    <t>UT</t>
  </si>
  <si>
    <t>Zone B</t>
  </si>
  <si>
    <t>Zone C e PEEP</t>
  </si>
  <si>
    <t>Zona omogenea</t>
  </si>
  <si>
    <t>B</t>
  </si>
  <si>
    <t>Costo a mq di costruzione maggiorato (Bx(1+M/100))</t>
  </si>
  <si>
    <t>nuove costruzioni</t>
  </si>
  <si>
    <t>demolizioni e ricostruzioni</t>
  </si>
  <si>
    <t>ristrutturazioni</t>
  </si>
  <si>
    <r>
      <t xml:space="preserve">riportare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in corrispon-denza del caso che ricorre</t>
    </r>
  </si>
  <si>
    <t>Zona omogenea "A"</t>
  </si>
  <si>
    <t>Zona omogenea "B"</t>
  </si>
  <si>
    <t>Zona omogenea "C"</t>
  </si>
  <si>
    <t>RIEPILOGO CONTRIBUTO DI COSTRUZIONE</t>
  </si>
  <si>
    <t>Oneri di urbanizzazione</t>
  </si>
  <si>
    <t>Costo di costruzione</t>
  </si>
  <si>
    <t>TOTALE</t>
  </si>
  <si>
    <t>Pratica edilizia</t>
  </si>
  <si>
    <t>Istanza del</t>
  </si>
  <si>
    <t>Richiedente</t>
  </si>
  <si>
    <t>Data:</t>
  </si>
  <si>
    <t>La riduzione di cui alla tabella A annessa alla L.R. 1/2007 relativa all'uso di solare termico</t>
  </si>
  <si>
    <t>si applica solo dove non vige l'obbligo di cui all'art. 11 del D.Lgs 03/03/2011, n. 28</t>
  </si>
  <si>
    <t>Tipologia</t>
  </si>
  <si>
    <t>Edificio unifamiliare</t>
  </si>
  <si>
    <t>Edificio bifamiliare/schiera</t>
  </si>
  <si>
    <t>Edificio plurifamiliare/schiera</t>
  </si>
  <si>
    <t>Ubicazione rispetto al perimetro del centro abitato</t>
  </si>
  <si>
    <t>50% consumi acqua calda sanitaria da impianto solare termico</t>
  </si>
  <si>
    <t>Costo ridotto/incremento</t>
  </si>
  <si>
    <t>esterno</t>
  </si>
  <si>
    <t>interno</t>
  </si>
  <si>
    <t>con</t>
  </si>
  <si>
    <t>senza</t>
  </si>
  <si>
    <t>Recupero patrimonio edilizia esistente</t>
  </si>
  <si>
    <t>Costi per nuovo</t>
  </si>
  <si>
    <t>Costi per recupero dell'esistente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</si>
</sst>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&quot;€&quot;\ #,##0.00;\-&quot;€&quot;\ #,##0.00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&quot;L.&quot;\ * #,##0.00_-;\-&quot;L.&quot;\ * #,##0.00_-;_-&quot;L.&quot;\ * &quot;-&quot;??_-;_-@_-"/>
    <numFmt numFmtId="168" formatCode="0.000"/>
    <numFmt numFmtId="169" formatCode="&quot;€&quot;\ #,##0.00"/>
    <numFmt numFmtId="170" formatCode="[$€-2]\ #,##0.00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Times New Roman"/>
      <family val="1"/>
    </font>
    <font>
      <u/>
      <sz val="8"/>
      <name val="Times New Roman"/>
      <family val="1"/>
    </font>
    <font>
      <sz val="9"/>
      <color indexed="8"/>
      <name val="Arial"/>
      <family val="2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0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0" fillId="2" borderId="6" xfId="0" applyFill="1" applyBorder="1" applyProtection="1">
      <protection locked="0"/>
    </xf>
    <xf numFmtId="0" fontId="4" fillId="0" borderId="6" xfId="0" applyFont="1" applyFill="1" applyBorder="1" applyAlignment="1" applyProtection="1">
      <alignment horizontal="center"/>
    </xf>
    <xf numFmtId="0" fontId="0" fillId="2" borderId="8" xfId="0" applyFill="1" applyBorder="1" applyProtection="1">
      <protection locked="0"/>
    </xf>
    <xf numFmtId="0" fontId="4" fillId="0" borderId="8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right"/>
      <protection locked="0"/>
    </xf>
    <xf numFmtId="2" fontId="2" fillId="0" borderId="0" xfId="0" applyNumberFormat="1" applyFont="1" applyFill="1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4" fillId="0" borderId="9" xfId="0" applyFont="1" applyBorder="1" applyProtection="1">
      <protection locked="0"/>
    </xf>
    <xf numFmtId="0" fontId="4" fillId="0" borderId="13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0" xfId="0" applyFont="1" applyBorder="1" applyProtection="1">
      <protection locked="0"/>
    </xf>
    <xf numFmtId="0" fontId="3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4" fillId="0" borderId="0" xfId="0" applyFont="1" applyProtection="1"/>
    <xf numFmtId="0" fontId="0" fillId="0" borderId="10" xfId="0" applyBorder="1" applyProtection="1"/>
    <xf numFmtId="0" fontId="0" fillId="0" borderId="14" xfId="0" applyBorder="1" applyProtection="1"/>
    <xf numFmtId="0" fontId="0" fillId="0" borderId="0" xfId="0" applyBorder="1" applyAlignment="1" applyProtection="1">
      <alignment horizontal="right"/>
      <protection locked="0"/>
    </xf>
    <xf numFmtId="0" fontId="2" fillId="0" borderId="15" xfId="0" applyFont="1" applyFill="1" applyBorder="1" applyAlignment="1" applyProtection="1">
      <alignment horizontal="right"/>
    </xf>
    <xf numFmtId="0" fontId="2" fillId="0" borderId="16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2" fontId="5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/>
    </xf>
    <xf numFmtId="0" fontId="0" fillId="0" borderId="3" xfId="0" applyBorder="1" applyProtection="1"/>
    <xf numFmtId="0" fontId="0" fillId="0" borderId="2" xfId="0" applyBorder="1" applyProtection="1"/>
    <xf numFmtId="3" fontId="0" fillId="0" borderId="2" xfId="0" applyNumberFormat="1" applyFill="1" applyBorder="1" applyProtection="1"/>
    <xf numFmtId="0" fontId="0" fillId="0" borderId="17" xfId="0" applyBorder="1" applyAlignment="1" applyProtection="1">
      <alignment horizontal="right"/>
    </xf>
    <xf numFmtId="0" fontId="0" fillId="0" borderId="11" xfId="0" applyBorder="1" applyAlignment="1" applyProtection="1">
      <alignment horizontal="center"/>
    </xf>
    <xf numFmtId="0" fontId="0" fillId="0" borderId="8" xfId="0" applyBorder="1" applyProtection="1"/>
    <xf numFmtId="0" fontId="0" fillId="0" borderId="18" xfId="0" applyBorder="1" applyProtection="1"/>
    <xf numFmtId="0" fontId="0" fillId="0" borderId="18" xfId="0" applyFill="1" applyBorder="1" applyProtection="1"/>
    <xf numFmtId="0" fontId="0" fillId="0" borderId="19" xfId="0" applyBorder="1" applyAlignment="1" applyProtection="1">
      <alignment horizontal="right"/>
    </xf>
    <xf numFmtId="0" fontId="0" fillId="0" borderId="20" xfId="0" applyBorder="1" applyAlignment="1" applyProtection="1">
      <alignment horizontal="center"/>
    </xf>
    <xf numFmtId="0" fontId="6" fillId="0" borderId="21" xfId="0" applyFont="1" applyBorder="1" applyProtection="1"/>
    <xf numFmtId="0" fontId="0" fillId="0" borderId="22" xfId="0" applyBorder="1" applyProtection="1"/>
    <xf numFmtId="0" fontId="0" fillId="0" borderId="22" xfId="0" applyFill="1" applyBorder="1" applyProtection="1"/>
    <xf numFmtId="0" fontId="2" fillId="0" borderId="23" xfId="0" applyFont="1" applyBorder="1" applyAlignment="1" applyProtection="1">
      <alignment horizontal="right"/>
    </xf>
    <xf numFmtId="0" fontId="4" fillId="0" borderId="0" xfId="0" applyFont="1"/>
    <xf numFmtId="0" fontId="0" fillId="3" borderId="24" xfId="0" applyFill="1" applyBorder="1"/>
    <xf numFmtId="0" fontId="0" fillId="2" borderId="24" xfId="0" applyFill="1" applyBorder="1"/>
    <xf numFmtId="0" fontId="0" fillId="0" borderId="0" xfId="0" applyFill="1" applyBorder="1"/>
    <xf numFmtId="0" fontId="2" fillId="0" borderId="0" xfId="0" applyFont="1"/>
    <xf numFmtId="0" fontId="0" fillId="4" borderId="24" xfId="0" applyFill="1" applyBorder="1"/>
    <xf numFmtId="0" fontId="4" fillId="5" borderId="24" xfId="0" applyFont="1" applyFill="1" applyBorder="1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2" fontId="0" fillId="2" borderId="16" xfId="0" applyNumberFormat="1" applyFill="1" applyBorder="1" applyAlignment="1" applyProtection="1">
      <protection locked="0"/>
    </xf>
    <xf numFmtId="0" fontId="4" fillId="0" borderId="13" xfId="0" applyFont="1" applyBorder="1" applyAlignment="1" applyProtection="1">
      <alignment horizontal="center" vertical="center" wrapText="1"/>
    </xf>
    <xf numFmtId="2" fontId="0" fillId="2" borderId="7" xfId="0" applyNumberFormat="1" applyFill="1" applyBorder="1" applyAlignment="1" applyProtection="1">
      <protection locked="0"/>
    </xf>
    <xf numFmtId="0" fontId="0" fillId="0" borderId="0" xfId="0" applyBorder="1" applyAlignment="1" applyProtection="1">
      <alignment horizontal="center"/>
    </xf>
    <xf numFmtId="2" fontId="5" fillId="4" borderId="5" xfId="0" applyNumberFormat="1" applyFont="1" applyFill="1" applyBorder="1" applyAlignment="1" applyProtection="1">
      <alignment horizontal="right"/>
      <protection locked="0"/>
    </xf>
    <xf numFmtId="2" fontId="5" fillId="4" borderId="12" xfId="0" applyNumberFormat="1" applyFont="1" applyFill="1" applyBorder="1" applyAlignment="1" applyProtection="1">
      <alignment horizontal="right"/>
      <protection locked="0"/>
    </xf>
    <xf numFmtId="2" fontId="5" fillId="4" borderId="5" xfId="0" applyNumberFormat="1" applyFont="1" applyFill="1" applyBorder="1" applyAlignment="1" applyProtection="1">
      <protection locked="0"/>
    </xf>
    <xf numFmtId="0" fontId="2" fillId="0" borderId="0" xfId="0" applyFont="1" applyAlignment="1" applyProtection="1">
      <alignment horizontal="left"/>
    </xf>
    <xf numFmtId="0" fontId="6" fillId="0" borderId="0" xfId="0" applyFont="1" applyBorder="1" applyProtection="1"/>
    <xf numFmtId="0" fontId="0" fillId="0" borderId="0" xfId="0" applyBorder="1" applyProtection="1"/>
    <xf numFmtId="0" fontId="0" fillId="0" borderId="0" xfId="0" applyFill="1" applyBorder="1" applyProtection="1"/>
    <xf numFmtId="0" fontId="2" fillId="0" borderId="25" xfId="0" applyFont="1" applyBorder="1" applyAlignment="1" applyProtection="1">
      <alignment horizontal="right"/>
    </xf>
    <xf numFmtId="4" fontId="2" fillId="0" borderId="25" xfId="0" applyNumberFormat="1" applyFont="1" applyFill="1" applyBorder="1" applyAlignment="1" applyProtection="1"/>
    <xf numFmtId="0" fontId="0" fillId="0" borderId="25" xfId="0" applyBorder="1" applyAlignment="1" applyProtection="1"/>
    <xf numFmtId="0" fontId="10" fillId="0" borderId="0" xfId="0" applyFont="1"/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4" fillId="0" borderId="5" xfId="0" applyFont="1" applyBorder="1" applyAlignment="1">
      <alignment horizontal="center" vertical="center"/>
    </xf>
    <xf numFmtId="0" fontId="2" fillId="0" borderId="27" xfId="0" applyFont="1" applyFill="1" applyBorder="1" applyAlignment="1" applyProtection="1">
      <alignment horizontal="left" vertical="center"/>
    </xf>
    <xf numFmtId="0" fontId="2" fillId="0" borderId="28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2" fillId="0" borderId="0" xfId="0" applyNumberFormat="1" applyFont="1" applyFill="1" applyBorder="1" applyAlignment="1" applyProtection="1"/>
    <xf numFmtId="0" fontId="0" fillId="0" borderId="0" xfId="0" applyFill="1" applyBorder="1" applyAlignment="1" applyProtection="1"/>
    <xf numFmtId="164" fontId="5" fillId="6" borderId="5" xfId="1" applyNumberFormat="1" applyFont="1" applyFill="1" applyBorder="1" applyAlignment="1">
      <alignment horizontal="center" vertical="center"/>
    </xf>
    <xf numFmtId="2" fontId="2" fillId="0" borderId="24" xfId="0" applyNumberFormat="1" applyFont="1" applyFill="1" applyBorder="1" applyAlignment="1" applyProtection="1"/>
    <xf numFmtId="0" fontId="4" fillId="0" borderId="29" xfId="0" applyFont="1" applyBorder="1" applyAlignment="1" applyProtection="1">
      <alignment horizontal="center" vertical="center"/>
    </xf>
    <xf numFmtId="2" fontId="5" fillId="0" borderId="30" xfId="0" applyNumberFormat="1" applyFont="1" applyFill="1" applyBorder="1" applyAlignment="1" applyProtection="1">
      <alignment horizontal="right" vertical="center"/>
    </xf>
    <xf numFmtId="2" fontId="5" fillId="0" borderId="30" xfId="0" applyNumberFormat="1" applyFont="1" applyFill="1" applyBorder="1" applyAlignment="1" applyProtection="1">
      <alignment horizontal="right"/>
    </xf>
    <xf numFmtId="2" fontId="6" fillId="0" borderId="31" xfId="0" applyNumberFormat="1" applyFont="1" applyFill="1" applyBorder="1" applyAlignment="1" applyProtection="1">
      <alignment horizontal="right"/>
    </xf>
    <xf numFmtId="2" fontId="5" fillId="4" borderId="30" xfId="0" applyNumberFormat="1" applyFont="1" applyFill="1" applyBorder="1" applyAlignment="1" applyProtection="1">
      <alignment horizontal="right" vertical="center"/>
      <protection locked="0"/>
    </xf>
    <xf numFmtId="0" fontId="5" fillId="0" borderId="16" xfId="0" applyFont="1" applyBorder="1" applyProtection="1"/>
    <xf numFmtId="0" fontId="0" fillId="2" borderId="23" xfId="0" applyFill="1" applyBorder="1" applyAlignment="1" applyProtection="1"/>
    <xf numFmtId="0" fontId="2" fillId="2" borderId="5" xfId="0" applyFont="1" applyFill="1" applyBorder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2" fontId="2" fillId="2" borderId="13" xfId="0" applyNumberFormat="1" applyFont="1" applyFill="1" applyBorder="1" applyProtection="1"/>
    <xf numFmtId="2" fontId="2" fillId="4" borderId="5" xfId="0" applyNumberFormat="1" applyFont="1" applyFill="1" applyBorder="1" applyProtection="1"/>
    <xf numFmtId="2" fontId="2" fillId="6" borderId="5" xfId="0" applyNumberFormat="1" applyFont="1" applyFill="1" applyBorder="1" applyProtection="1"/>
    <xf numFmtId="169" fontId="5" fillId="0" borderId="0" xfId="3" applyNumberFormat="1" applyFont="1" applyBorder="1" applyProtection="1"/>
    <xf numFmtId="169" fontId="5" fillId="0" borderId="18" xfId="3" applyNumberFormat="1" applyFont="1" applyFill="1" applyBorder="1" applyProtection="1"/>
    <xf numFmtId="169" fontId="2" fillId="2" borderId="24" xfId="3" applyNumberFormat="1" applyFont="1" applyFill="1" applyBorder="1" applyProtection="1"/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left"/>
    </xf>
    <xf numFmtId="0" fontId="4" fillId="0" borderId="32" xfId="0" applyFont="1" applyBorder="1" applyAlignment="1" applyProtection="1">
      <alignment horizontal="center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3" xfId="0" applyFont="1" applyBorder="1" applyAlignment="1" applyProtection="1">
      <alignment horizontal="center" vertical="center" wrapText="1"/>
    </xf>
    <xf numFmtId="168" fontId="5" fillId="4" borderId="34" xfId="0" applyNumberFormat="1" applyFont="1" applyFill="1" applyBorder="1" applyAlignment="1" applyProtection="1">
      <alignment horizontal="right" vertical="center"/>
      <protection locked="0"/>
    </xf>
    <xf numFmtId="0" fontId="3" fillId="0" borderId="12" xfId="0" applyFont="1" applyFill="1" applyBorder="1" applyAlignment="1" applyProtection="1">
      <alignment horizontal="center" vertical="center"/>
    </xf>
    <xf numFmtId="166" fontId="2" fillId="0" borderId="24" xfId="2" applyFont="1" applyFill="1" applyBorder="1" applyAlignment="1" applyProtection="1"/>
    <xf numFmtId="2" fontId="0" fillId="0" borderId="7" xfId="0" applyNumberFormat="1" applyBorder="1" applyProtection="1"/>
    <xf numFmtId="2" fontId="0" fillId="0" borderId="16" xfId="0" applyNumberFormat="1" applyBorder="1" applyProtection="1"/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2" fillId="0" borderId="13" xfId="0" applyFont="1" applyBorder="1" applyAlignment="1" applyProtection="1">
      <alignment horizontal="center" vertical="center" textRotation="90" wrapText="1"/>
      <protection locked="0"/>
    </xf>
    <xf numFmtId="0" fontId="2" fillId="0" borderId="3" xfId="0" applyFont="1" applyBorder="1" applyAlignment="1" applyProtection="1">
      <alignment horizontal="center" vertical="center" textRotation="90" wrapText="1"/>
      <protection locked="0"/>
    </xf>
    <xf numFmtId="0" fontId="3" fillId="0" borderId="3" xfId="0" applyFont="1" applyBorder="1" applyAlignment="1" applyProtection="1">
      <alignment horizontal="center" vertical="center" textRotation="90" wrapText="1"/>
      <protection locked="0"/>
    </xf>
    <xf numFmtId="0" fontId="2" fillId="0" borderId="3" xfId="0" applyFont="1" applyFill="1" applyBorder="1" applyAlignment="1" applyProtection="1">
      <alignment horizontal="center" vertical="center" textRotation="90" wrapText="1"/>
      <protection locked="0"/>
    </xf>
    <xf numFmtId="0" fontId="3" fillId="0" borderId="29" xfId="0" applyFont="1" applyBorder="1" applyAlignment="1" applyProtection="1">
      <alignment horizontal="center" vertical="center" textRotation="90" wrapText="1"/>
      <protection locked="0"/>
    </xf>
    <xf numFmtId="0" fontId="0" fillId="0" borderId="5" xfId="0" applyBorder="1" applyProtection="1">
      <protection locked="0"/>
    </xf>
    <xf numFmtId="0" fontId="2" fillId="2" borderId="35" xfId="0" applyFont="1" applyFill="1" applyBorder="1" applyAlignment="1" applyProtection="1">
      <alignment horizontal="center"/>
      <protection locked="0"/>
    </xf>
    <xf numFmtId="0" fontId="0" fillId="0" borderId="36" xfId="0" applyBorder="1" applyProtection="1">
      <protection locked="0"/>
    </xf>
    <xf numFmtId="0" fontId="2" fillId="2" borderId="37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30" xfId="0" applyFont="1" applyFill="1" applyBorder="1" applyAlignment="1" applyProtection="1">
      <alignment horizontal="center"/>
      <protection locked="0"/>
    </xf>
    <xf numFmtId="2" fontId="0" fillId="0" borderId="36" xfId="0" applyNumberFormat="1" applyBorder="1" applyProtection="1">
      <protection locked="0"/>
    </xf>
    <xf numFmtId="0" fontId="0" fillId="0" borderId="12" xfId="0" applyBorder="1" applyProtection="1">
      <protection locked="0"/>
    </xf>
    <xf numFmtId="0" fontId="2" fillId="2" borderId="16" xfId="0" applyFont="1" applyFill="1" applyBorder="1" applyAlignment="1" applyProtection="1">
      <alignment horizontal="center"/>
      <protection locked="0"/>
    </xf>
    <xf numFmtId="0" fontId="2" fillId="2" borderId="31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2" fontId="0" fillId="0" borderId="5" xfId="0" applyNumberFormat="1" applyBorder="1" applyProtection="1"/>
    <xf numFmtId="2" fontId="0" fillId="0" borderId="12" xfId="0" applyNumberFormat="1" applyBorder="1" applyProtection="1"/>
    <xf numFmtId="2" fontId="0" fillId="0" borderId="0" xfId="0" applyNumberFormat="1" applyProtection="1"/>
    <xf numFmtId="0" fontId="2" fillId="0" borderId="5" xfId="0" applyFont="1" applyBorder="1" applyProtection="1">
      <protection locked="0"/>
    </xf>
    <xf numFmtId="0" fontId="5" fillId="2" borderId="38" xfId="0" applyFont="1" applyFill="1" applyBorder="1" applyAlignment="1" applyProtection="1">
      <alignment horizontal="right"/>
      <protection locked="0"/>
    </xf>
    <xf numFmtId="0" fontId="5" fillId="4" borderId="7" xfId="0" applyFont="1" applyFill="1" applyBorder="1" applyProtection="1">
      <protection locked="0"/>
    </xf>
    <xf numFmtId="0" fontId="5" fillId="4" borderId="6" xfId="0" applyFont="1" applyFill="1" applyBorder="1" applyProtection="1">
      <protection locked="0"/>
    </xf>
    <xf numFmtId="0" fontId="5" fillId="4" borderId="39" xfId="0" applyFont="1" applyFill="1" applyBorder="1" applyAlignment="1" applyProtection="1">
      <alignment horizontal="right"/>
      <protection locked="0"/>
    </xf>
    <xf numFmtId="0" fontId="5" fillId="6" borderId="7" xfId="0" applyFont="1" applyFill="1" applyBorder="1" applyProtection="1">
      <protection locked="0"/>
    </xf>
    <xf numFmtId="0" fontId="5" fillId="6" borderId="6" xfId="0" applyFont="1" applyFill="1" applyBorder="1" applyProtection="1">
      <protection locked="0"/>
    </xf>
    <xf numFmtId="0" fontId="5" fillId="6" borderId="39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right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Protection="1"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169" fontId="5" fillId="0" borderId="0" xfId="3" applyNumberFormat="1" applyFont="1" applyBorder="1" applyProtection="1">
      <protection locked="0"/>
    </xf>
    <xf numFmtId="0" fontId="8" fillId="0" borderId="40" xfId="0" applyFont="1" applyBorder="1" applyAlignment="1" applyProtection="1">
      <alignment horizontal="center"/>
      <protection locked="0"/>
    </xf>
    <xf numFmtId="0" fontId="8" fillId="0" borderId="41" xfId="0" applyFont="1" applyBorder="1" applyAlignment="1" applyProtection="1">
      <alignment horizontal="center"/>
      <protection locked="0"/>
    </xf>
    <xf numFmtId="0" fontId="8" fillId="0" borderId="42" xfId="0" applyFont="1" applyBorder="1" applyAlignment="1" applyProtection="1">
      <alignment horizontal="center"/>
      <protection locked="0"/>
    </xf>
    <xf numFmtId="0" fontId="8" fillId="6" borderId="43" xfId="0" applyFont="1" applyFill="1" applyBorder="1" applyAlignment="1" applyProtection="1">
      <alignment horizontal="center"/>
      <protection locked="0"/>
    </xf>
    <xf numFmtId="170" fontId="8" fillId="6" borderId="44" xfId="0" applyNumberFormat="1" applyFont="1" applyFill="1" applyBorder="1" applyAlignment="1" applyProtection="1">
      <alignment horizontal="center"/>
      <protection locked="0"/>
    </xf>
    <xf numFmtId="170" fontId="8" fillId="6" borderId="45" xfId="0" applyNumberFormat="1" applyFont="1" applyFill="1" applyBorder="1" applyAlignment="1" applyProtection="1">
      <alignment horizontal="center"/>
      <protection locked="0"/>
    </xf>
    <xf numFmtId="170" fontId="8" fillId="6" borderId="46" xfId="0" applyNumberFormat="1" applyFont="1" applyFill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0" fontId="8" fillId="6" borderId="47" xfId="0" applyFont="1" applyFill="1" applyBorder="1" applyAlignment="1" applyProtection="1">
      <alignment horizontal="center"/>
      <protection locked="0"/>
    </xf>
    <xf numFmtId="170" fontId="8" fillId="6" borderId="48" xfId="0" applyNumberFormat="1" applyFont="1" applyFill="1" applyBorder="1" applyAlignment="1" applyProtection="1">
      <alignment horizontal="center"/>
      <protection locked="0"/>
    </xf>
    <xf numFmtId="170" fontId="8" fillId="6" borderId="49" xfId="0" applyNumberFormat="1" applyFont="1" applyFill="1" applyBorder="1" applyAlignment="1" applyProtection="1">
      <alignment horizontal="center"/>
      <protection locked="0"/>
    </xf>
    <xf numFmtId="170" fontId="8" fillId="6" borderId="50" xfId="0" applyNumberFormat="1" applyFont="1" applyFill="1" applyBorder="1" applyAlignment="1" applyProtection="1">
      <alignment horizontal="center"/>
      <protection locked="0"/>
    </xf>
    <xf numFmtId="0" fontId="8" fillId="2" borderId="5" xfId="0" applyFont="1" applyFill="1" applyBorder="1" applyAlignment="1" applyProtection="1">
      <alignment horizontal="center"/>
      <protection locked="0"/>
    </xf>
    <xf numFmtId="170" fontId="8" fillId="2" borderId="51" xfId="0" applyNumberFormat="1" applyFont="1" applyFill="1" applyBorder="1" applyAlignment="1" applyProtection="1">
      <alignment horizontal="center"/>
      <protection locked="0"/>
    </xf>
    <xf numFmtId="170" fontId="8" fillId="2" borderId="52" xfId="0" applyNumberFormat="1" applyFont="1" applyFill="1" applyBorder="1" applyAlignment="1" applyProtection="1">
      <alignment horizontal="center"/>
      <protection locked="0"/>
    </xf>
    <xf numFmtId="170" fontId="8" fillId="2" borderId="53" xfId="0" applyNumberFormat="1" applyFont="1" applyFill="1" applyBorder="1" applyAlignment="1" applyProtection="1">
      <alignment horizontal="center"/>
      <protection locked="0"/>
    </xf>
    <xf numFmtId="0" fontId="8" fillId="2" borderId="12" xfId="0" applyFont="1" applyFill="1" applyBorder="1" applyAlignment="1" applyProtection="1">
      <alignment horizontal="center"/>
      <protection locked="0"/>
    </xf>
    <xf numFmtId="170" fontId="8" fillId="2" borderId="54" xfId="0" applyNumberFormat="1" applyFont="1" applyFill="1" applyBorder="1" applyAlignment="1" applyProtection="1">
      <alignment horizontal="center"/>
      <protection locked="0"/>
    </xf>
    <xf numFmtId="170" fontId="8" fillId="2" borderId="55" xfId="0" applyNumberFormat="1" applyFont="1" applyFill="1" applyBorder="1" applyAlignment="1" applyProtection="1">
      <alignment horizontal="center"/>
      <protection locked="0"/>
    </xf>
    <xf numFmtId="170" fontId="8" fillId="2" borderId="56" xfId="0" applyNumberFormat="1" applyFont="1" applyFill="1" applyBorder="1" applyAlignment="1" applyProtection="1">
      <alignment horizontal="center"/>
      <protection locked="0"/>
    </xf>
    <xf numFmtId="0" fontId="7" fillId="0" borderId="14" xfId="0" applyFont="1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57" xfId="0" applyBorder="1" applyProtection="1">
      <protection locked="0"/>
    </xf>
    <xf numFmtId="0" fontId="4" fillId="0" borderId="59" xfId="0" applyFont="1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2" fontId="2" fillId="0" borderId="26" xfId="0" applyNumberFormat="1" applyFont="1" applyFill="1" applyBorder="1" applyAlignment="1" applyProtection="1"/>
    <xf numFmtId="0" fontId="0" fillId="0" borderId="23" xfId="0" applyFill="1" applyBorder="1" applyAlignment="1" applyProtection="1"/>
    <xf numFmtId="0" fontId="4" fillId="0" borderId="5" xfId="0" applyFont="1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/>
    </xf>
    <xf numFmtId="4" fontId="0" fillId="6" borderId="38" xfId="0" applyNumberFormat="1" applyFill="1" applyBorder="1" applyAlignment="1" applyProtection="1"/>
    <xf numFmtId="4" fontId="0" fillId="6" borderId="13" xfId="0" applyNumberFormat="1" applyFill="1" applyBorder="1" applyAlignment="1" applyProtection="1"/>
    <xf numFmtId="4" fontId="0" fillId="6" borderId="29" xfId="0" applyNumberFormat="1" applyFill="1" applyBorder="1" applyAlignment="1" applyProtection="1"/>
    <xf numFmtId="0" fontId="4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/>
    <xf numFmtId="0" fontId="4" fillId="0" borderId="3" xfId="0" applyFont="1" applyBorder="1" applyAlignment="1" applyProtection="1">
      <alignment horizontal="center" vertical="center" wrapText="1"/>
    </xf>
    <xf numFmtId="0" fontId="4" fillId="0" borderId="58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/>
    </xf>
    <xf numFmtId="0" fontId="0" fillId="0" borderId="5" xfId="0" applyBorder="1" applyAlignment="1" applyProtection="1"/>
    <xf numFmtId="0" fontId="4" fillId="0" borderId="11" xfId="0" applyFont="1" applyBorder="1" applyAlignment="1" applyProtection="1">
      <alignment horizontal="center"/>
    </xf>
    <xf numFmtId="0" fontId="0" fillId="0" borderId="12" xfId="0" applyBorder="1" applyAlignment="1" applyProtection="1"/>
    <xf numFmtId="0" fontId="4" fillId="0" borderId="1" xfId="0" applyFont="1" applyBorder="1" applyAlignment="1" applyProtection="1">
      <alignment horizontal="center" vertical="center"/>
    </xf>
    <xf numFmtId="0" fontId="0" fillId="0" borderId="13" xfId="0" applyBorder="1" applyAlignment="1" applyProtection="1"/>
    <xf numFmtId="2" fontId="0" fillId="0" borderId="5" xfId="0" applyNumberFormat="1" applyFill="1" applyBorder="1" applyAlignment="1" applyProtection="1"/>
    <xf numFmtId="0" fontId="0" fillId="0" borderId="30" xfId="0" applyFill="1" applyBorder="1" applyAlignment="1" applyProtection="1"/>
    <xf numFmtId="0" fontId="3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5" xfId="0" applyFill="1" applyBorder="1" applyAlignment="1" applyProtection="1"/>
    <xf numFmtId="2" fontId="0" fillId="0" borderId="12" xfId="0" applyNumberFormat="1" applyFill="1" applyBorder="1" applyAlignment="1" applyProtection="1"/>
    <xf numFmtId="0" fontId="0" fillId="0" borderId="31" xfId="0" applyFill="1" applyBorder="1" applyAlignment="1" applyProtection="1"/>
    <xf numFmtId="0" fontId="0" fillId="0" borderId="12" xfId="0" applyFill="1" applyBorder="1" applyAlignment="1" applyProtection="1"/>
    <xf numFmtId="0" fontId="4" fillId="0" borderId="5" xfId="0" applyFont="1" applyBorder="1" applyAlignment="1">
      <alignment horizontal="left" vertical="center" wrapText="1"/>
    </xf>
    <xf numFmtId="0" fontId="7" fillId="0" borderId="0" xfId="0" applyFont="1" applyBorder="1" applyAlignment="1" applyProtection="1">
      <alignment horizontal="left"/>
    </xf>
    <xf numFmtId="0" fontId="7" fillId="0" borderId="62" xfId="0" applyFont="1" applyBorder="1" applyAlignment="1" applyProtection="1">
      <alignment horizontal="left"/>
    </xf>
    <xf numFmtId="0" fontId="4" fillId="0" borderId="60" xfId="0" applyFont="1" applyBorder="1" applyAlignment="1" applyProtection="1">
      <alignment horizontal="center" vertical="center"/>
    </xf>
    <xf numFmtId="0" fontId="4" fillId="0" borderId="61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2" fontId="6" fillId="0" borderId="26" xfId="0" applyNumberFormat="1" applyFont="1" applyFill="1" applyBorder="1" applyAlignment="1" applyProtection="1"/>
    <xf numFmtId="0" fontId="4" fillId="0" borderId="12" xfId="0" applyFont="1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4" fillId="0" borderId="4" xfId="0" applyFont="1" applyBorder="1" applyAlignment="1" applyProtection="1">
      <alignment horizontal="justify" vertical="center" wrapText="1"/>
    </xf>
    <xf numFmtId="0" fontId="4" fillId="0" borderId="11" xfId="0" applyFont="1" applyBorder="1" applyAlignment="1" applyProtection="1"/>
    <xf numFmtId="0" fontId="4" fillId="0" borderId="32" xfId="0" applyFont="1" applyBorder="1" applyAlignment="1" applyProtection="1"/>
    <xf numFmtId="0" fontId="0" fillId="0" borderId="33" xfId="0" applyBorder="1" applyAlignment="1" applyProtection="1"/>
    <xf numFmtId="2" fontId="5" fillId="4" borderId="5" xfId="0" applyNumberFormat="1" applyFont="1" applyFill="1" applyBorder="1" applyAlignment="1" applyProtection="1">
      <alignment horizontal="right"/>
      <protection locked="0"/>
    </xf>
    <xf numFmtId="0" fontId="5" fillId="4" borderId="5" xfId="0" applyFont="1" applyFill="1" applyBorder="1" applyAlignment="1" applyProtection="1">
      <alignment horizontal="right"/>
      <protection locked="0"/>
    </xf>
    <xf numFmtId="4" fontId="2" fillId="2" borderId="22" xfId="0" applyNumberFormat="1" applyFont="1" applyFill="1" applyBorder="1" applyAlignment="1" applyProtection="1">
      <alignment horizontal="center"/>
    </xf>
    <xf numFmtId="0" fontId="3" fillId="0" borderId="61" xfId="0" applyFont="1" applyBorder="1" applyAlignment="1" applyProtection="1">
      <alignment vertical="center" wrapText="1"/>
    </xf>
    <xf numFmtId="0" fontId="0" fillId="0" borderId="61" xfId="0" applyBorder="1" applyAlignment="1" applyProtection="1">
      <alignment vertical="center" wrapText="1"/>
    </xf>
    <xf numFmtId="0" fontId="4" fillId="0" borderId="63" xfId="0" applyFont="1" applyBorder="1" applyAlignment="1" applyProtection="1">
      <alignment horizontal="left" vertical="center"/>
    </xf>
    <xf numFmtId="0" fontId="4" fillId="0" borderId="64" xfId="0" applyFont="1" applyBorder="1" applyAlignment="1" applyProtection="1">
      <alignment horizontal="left" vertical="center"/>
    </xf>
    <xf numFmtId="4" fontId="2" fillId="0" borderId="26" xfId="0" applyNumberFormat="1" applyFont="1" applyFill="1" applyBorder="1" applyAlignment="1" applyProtection="1"/>
    <xf numFmtId="0" fontId="0" fillId="0" borderId="22" xfId="0" applyBorder="1" applyAlignment="1" applyProtection="1"/>
    <xf numFmtId="0" fontId="0" fillId="0" borderId="23" xfId="0" applyBorder="1" applyAlignment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3" xfId="0" applyBorder="1" applyAlignment="1" applyProtection="1">
      <alignment horizontal="center" vertical="center"/>
    </xf>
    <xf numFmtId="0" fontId="3" fillId="0" borderId="0" xfId="0" applyFont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4" fontId="0" fillId="0" borderId="16" xfId="0" applyNumberFormat="1" applyFill="1" applyBorder="1" applyAlignment="1" applyProtection="1"/>
    <xf numFmtId="0" fontId="0" fillId="0" borderId="8" xfId="0" applyBorder="1" applyAlignment="1"/>
    <xf numFmtId="0" fontId="0" fillId="0" borderId="28" xfId="0" applyBorder="1" applyAlignment="1"/>
    <xf numFmtId="0" fontId="4" fillId="0" borderId="2" xfId="0" applyFont="1" applyBorder="1" applyAlignment="1" applyProtection="1">
      <alignment horizontal="center" vertical="center" wrapText="1"/>
    </xf>
    <xf numFmtId="0" fontId="0" fillId="0" borderId="58" xfId="0" applyBorder="1" applyAlignment="1" applyProtection="1">
      <alignment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65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0" fillId="0" borderId="0" xfId="0" applyBorder="1" applyAlignment="1" applyProtection="1">
      <alignment vertical="center" wrapText="1"/>
    </xf>
    <xf numFmtId="0" fontId="2" fillId="0" borderId="0" xfId="0" applyFont="1" applyAlignment="1" applyProtection="1">
      <alignment horizontal="left"/>
    </xf>
    <xf numFmtId="0" fontId="3" fillId="0" borderId="61" xfId="0" applyFont="1" applyBorder="1" applyAlignment="1" applyProtection="1">
      <alignment horizontal="left"/>
    </xf>
    <xf numFmtId="49" fontId="0" fillId="2" borderId="7" xfId="0" applyNumberFormat="1" applyFill="1" applyBorder="1" applyAlignment="1" applyProtection="1">
      <alignment horizontal="left"/>
      <protection locked="0"/>
    </xf>
    <xf numFmtId="49" fontId="0" fillId="2" borderId="6" xfId="0" applyNumberFormat="1" applyFill="1" applyBorder="1" applyAlignment="1" applyProtection="1">
      <alignment horizontal="left"/>
      <protection locked="0"/>
    </xf>
    <xf numFmtId="49" fontId="0" fillId="2" borderId="39" xfId="0" applyNumberFormat="1" applyFill="1" applyBorder="1" applyAlignment="1" applyProtection="1">
      <alignment horizontal="left"/>
      <protection locked="0"/>
    </xf>
    <xf numFmtId="0" fontId="0" fillId="2" borderId="7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0" fillId="2" borderId="39" xfId="0" applyFill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0" fillId="0" borderId="13" xfId="0" applyBorder="1" applyAlignment="1" applyProtection="1">
      <alignment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 applyProtection="1">
      <alignment horizontal="left"/>
      <protection locked="0"/>
    </xf>
    <xf numFmtId="49" fontId="0" fillId="2" borderId="5" xfId="0" applyNumberFormat="1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2" fillId="0" borderId="22" xfId="0" applyFont="1" applyBorder="1" applyAlignment="1" applyProtection="1">
      <alignment horizontal="left"/>
      <protection locked="0"/>
    </xf>
    <xf numFmtId="0" fontId="2" fillId="0" borderId="23" xfId="0" applyFont="1" applyBorder="1" applyAlignment="1" applyProtection="1">
      <alignment horizontal="left"/>
      <protection locked="0"/>
    </xf>
    <xf numFmtId="169" fontId="2" fillId="0" borderId="0" xfId="0" applyNumberFormat="1" applyFont="1" applyBorder="1" applyAlignment="1" applyProtection="1">
      <alignment horizontal="right"/>
    </xf>
    <xf numFmtId="169" fontId="2" fillId="0" borderId="9" xfId="0" applyNumberFormat="1" applyFont="1" applyBorder="1" applyAlignment="1" applyProtection="1">
      <alignment horizontal="right"/>
    </xf>
    <xf numFmtId="0" fontId="2" fillId="0" borderId="57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14" fontId="0" fillId="2" borderId="64" xfId="0" applyNumberFormat="1" applyFill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right"/>
      <protection locked="0"/>
    </xf>
    <xf numFmtId="0" fontId="2" fillId="0" borderId="66" xfId="0" applyFont="1" applyBorder="1" applyAlignment="1" applyProtection="1">
      <alignment horizontal="right"/>
      <protection locked="0"/>
    </xf>
    <xf numFmtId="169" fontId="2" fillId="0" borderId="26" xfId="0" applyNumberFormat="1" applyFont="1" applyBorder="1" applyAlignment="1" applyProtection="1">
      <alignment horizontal="right"/>
    </xf>
    <xf numFmtId="169" fontId="2" fillId="0" borderId="23" xfId="0" applyNumberFormat="1" applyFont="1" applyBorder="1" applyAlignment="1" applyProtection="1">
      <alignment horizontal="right"/>
    </xf>
    <xf numFmtId="0" fontId="2" fillId="0" borderId="35" xfId="0" applyFont="1" applyBorder="1" applyAlignment="1" applyProtection="1">
      <alignment horizontal="left"/>
      <protection locked="0"/>
    </xf>
    <xf numFmtId="0" fontId="2" fillId="0" borderId="64" xfId="0" applyFont="1" applyBorder="1" applyAlignment="1" applyProtection="1">
      <alignment horizontal="left"/>
      <protection locked="0"/>
    </xf>
    <xf numFmtId="0" fontId="8" fillId="6" borderId="67" xfId="0" applyFont="1" applyFill="1" applyBorder="1" applyAlignment="1" applyProtection="1">
      <alignment horizontal="center" vertical="center"/>
      <protection locked="0"/>
    </xf>
    <xf numFmtId="0" fontId="8" fillId="6" borderId="68" xfId="0" applyFont="1" applyFill="1" applyBorder="1" applyAlignment="1" applyProtection="1">
      <alignment horizontal="center" vertical="center"/>
      <protection locked="0"/>
    </xf>
    <xf numFmtId="0" fontId="8" fillId="6" borderId="6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8" fillId="6" borderId="70" xfId="0" applyFont="1" applyFill="1" applyBorder="1" applyAlignment="1" applyProtection="1">
      <alignment horizontal="center" vertical="center"/>
      <protection locked="0"/>
    </xf>
    <xf numFmtId="0" fontId="8" fillId="0" borderId="71" xfId="0" applyFont="1" applyBorder="1" applyAlignment="1" applyProtection="1">
      <alignment horizontal="center"/>
      <protection locked="0"/>
    </xf>
    <xf numFmtId="0" fontId="5" fillId="0" borderId="72" xfId="0" applyFont="1" applyBorder="1" applyAlignment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</cellXfs>
  <cellStyles count="4">
    <cellStyle name="Euro" xfId="1"/>
    <cellStyle name="Migliaia" xfId="2" builtinId="3"/>
    <cellStyle name="Normale" xfId="0" builtinId="0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showGridLines="0" tabSelected="1" topLeftCell="A7" workbookViewId="0">
      <pane xSplit="4" ySplit="4" topLeftCell="E11" activePane="bottomRight" state="frozen"/>
      <selection activeCell="A7" sqref="A7"/>
      <selection pane="topRight" activeCell="E7" sqref="E7"/>
      <selection pane="bottomLeft" activeCell="A11" sqref="A11"/>
      <selection pane="bottomRight" activeCell="E11" sqref="E11"/>
    </sheetView>
  </sheetViews>
  <sheetFormatPr defaultRowHeight="12.75" x14ac:dyDescent="0.2"/>
  <cols>
    <col min="1" max="1" width="4.7109375" customWidth="1"/>
    <col min="2" max="2" width="3.140625" customWidth="1"/>
    <col min="3" max="3" width="8.7109375" customWidth="1"/>
    <col min="4" max="4" width="11.42578125" customWidth="1"/>
    <col min="5" max="5" width="11.5703125" bestFit="1" customWidth="1"/>
    <col min="6" max="6" width="3.140625" customWidth="1"/>
    <col min="7" max="7" width="11" customWidth="1"/>
    <col min="8" max="8" width="10.28515625" customWidth="1"/>
    <col min="9" max="9" width="4.7109375" customWidth="1"/>
    <col min="10" max="10" width="23.7109375" bestFit="1" customWidth="1"/>
    <col min="11" max="12" width="5.140625" customWidth="1"/>
  </cols>
  <sheetData>
    <row r="1" spans="1:17" ht="15" customHeight="1" x14ac:dyDescent="0.2">
      <c r="B1" s="258" t="s">
        <v>0</v>
      </c>
      <c r="C1" s="258"/>
      <c r="D1" s="258"/>
      <c r="E1" s="258"/>
      <c r="F1" s="258"/>
      <c r="G1" s="258"/>
      <c r="H1" s="258"/>
      <c r="I1" s="258"/>
      <c r="J1" s="258"/>
      <c r="K1" s="258"/>
      <c r="L1" s="2"/>
    </row>
    <row r="2" spans="1:17" ht="15" customHeight="1" x14ac:dyDescent="0.2">
      <c r="B2" s="81" t="s">
        <v>94</v>
      </c>
      <c r="C2" s="81"/>
      <c r="D2" s="81"/>
      <c r="E2" s="81"/>
      <c r="F2" s="81"/>
      <c r="G2" s="81"/>
      <c r="H2" s="81"/>
      <c r="I2" s="81"/>
      <c r="J2" s="81"/>
      <c r="K2" s="81"/>
      <c r="L2" s="2"/>
    </row>
    <row r="3" spans="1:17" ht="5.0999999999999996" customHeight="1" x14ac:dyDescent="0.2">
      <c r="B3" s="81"/>
      <c r="C3" s="81"/>
      <c r="D3" s="81"/>
      <c r="E3" s="81"/>
      <c r="F3" s="81"/>
      <c r="G3" s="81"/>
      <c r="H3" s="81"/>
      <c r="I3" s="81"/>
      <c r="J3" s="81"/>
      <c r="K3" s="81"/>
      <c r="L3" s="2"/>
    </row>
    <row r="4" spans="1:17" s="2" customFormat="1" x14ac:dyDescent="0.2">
      <c r="A4" s="1"/>
      <c r="B4" s="266" t="s">
        <v>129</v>
      </c>
      <c r="C4" s="266"/>
      <c r="D4" s="266"/>
      <c r="E4" s="260"/>
      <c r="F4" s="261"/>
      <c r="G4" s="261"/>
      <c r="H4" s="262"/>
      <c r="J4" s="1"/>
      <c r="K4" s="1"/>
      <c r="L4" s="1"/>
      <c r="M4" s="1"/>
      <c r="N4" s="1"/>
      <c r="O4" s="1"/>
      <c r="P4" s="1"/>
      <c r="Q4" s="1"/>
    </row>
    <row r="5" spans="1:17" s="2" customFormat="1" x14ac:dyDescent="0.2">
      <c r="A5" s="1"/>
      <c r="B5" s="266" t="s">
        <v>130</v>
      </c>
      <c r="C5" s="266"/>
      <c r="D5" s="266"/>
      <c r="E5" s="263"/>
      <c r="F5" s="264"/>
      <c r="G5" s="264"/>
      <c r="H5" s="265"/>
      <c r="J5" s="1"/>
      <c r="K5" s="1"/>
      <c r="L5" s="1"/>
      <c r="M5" s="1"/>
      <c r="N5" s="1"/>
      <c r="O5" s="1"/>
      <c r="P5" s="1"/>
      <c r="Q5" s="1"/>
    </row>
    <row r="6" spans="1:17" s="2" customFormat="1" x14ac:dyDescent="0.2">
      <c r="A6" s="1"/>
      <c r="B6" s="266" t="s">
        <v>131</v>
      </c>
      <c r="C6" s="266"/>
      <c r="D6" s="266"/>
      <c r="E6" s="263"/>
      <c r="F6" s="264"/>
      <c r="G6" s="264"/>
      <c r="H6" s="265"/>
      <c r="J6" s="1"/>
      <c r="K6" s="1"/>
      <c r="L6" s="1"/>
      <c r="M6" s="1"/>
      <c r="N6" s="1"/>
      <c r="O6" s="1"/>
      <c r="P6" s="1"/>
      <c r="Q6" s="1"/>
    </row>
    <row r="7" spans="1:17" ht="5.0999999999999996" customHeight="1" x14ac:dyDescent="0.2">
      <c r="B7" s="81"/>
      <c r="C7" s="81"/>
      <c r="D7" s="81"/>
      <c r="E7" s="81"/>
      <c r="F7" s="81"/>
      <c r="G7" s="81"/>
      <c r="H7" s="81"/>
      <c r="I7" s="81"/>
      <c r="J7" s="81"/>
      <c r="K7" s="81"/>
      <c r="L7" s="2"/>
    </row>
    <row r="8" spans="1:17" ht="13.5" thickBot="1" x14ac:dyDescent="0.25">
      <c r="B8" s="259" t="s">
        <v>1</v>
      </c>
      <c r="C8" s="259"/>
      <c r="D8" s="259"/>
      <c r="E8" s="259"/>
      <c r="F8" s="259"/>
      <c r="G8" s="259"/>
      <c r="H8" s="1"/>
      <c r="I8" s="1"/>
      <c r="J8" s="1"/>
      <c r="K8" s="1"/>
      <c r="L8" s="2"/>
    </row>
    <row r="9" spans="1:17" ht="33.75" customHeight="1" x14ac:dyDescent="0.2">
      <c r="A9" s="3"/>
      <c r="B9" s="267" t="s">
        <v>2</v>
      </c>
      <c r="C9" s="268"/>
      <c r="D9" s="5" t="s">
        <v>3</v>
      </c>
      <c r="E9" s="6" t="s">
        <v>4</v>
      </c>
      <c r="F9" s="226" t="s">
        <v>5</v>
      </c>
      <c r="G9" s="271"/>
      <c r="H9" s="5" t="s">
        <v>6</v>
      </c>
      <c r="I9" s="226" t="s">
        <v>7</v>
      </c>
      <c r="J9" s="227"/>
      <c r="K9" s="7"/>
      <c r="L9" s="7"/>
      <c r="M9" s="3"/>
    </row>
    <row r="10" spans="1:17" x14ac:dyDescent="0.2">
      <c r="A10" s="8"/>
      <c r="B10" s="269" t="s">
        <v>8</v>
      </c>
      <c r="C10" s="191"/>
      <c r="D10" s="11" t="s">
        <v>9</v>
      </c>
      <c r="E10" s="12" t="s">
        <v>10</v>
      </c>
      <c r="F10" s="191" t="s">
        <v>11</v>
      </c>
      <c r="G10" s="203"/>
      <c r="H10" s="11" t="s">
        <v>12</v>
      </c>
      <c r="I10" s="191" t="s">
        <v>13</v>
      </c>
      <c r="J10" s="270"/>
      <c r="K10" s="13"/>
      <c r="L10" s="13"/>
      <c r="M10" s="8"/>
    </row>
    <row r="11" spans="1:17" x14ac:dyDescent="0.2">
      <c r="B11" s="202" t="s">
        <v>14</v>
      </c>
      <c r="C11" s="203"/>
      <c r="D11" s="14">
        <v>1</v>
      </c>
      <c r="E11" s="76"/>
      <c r="F11" s="208" t="str">
        <f>IF(E11=0,"",IF(E11&gt;1,(E11/E16)))</f>
        <v/>
      </c>
      <c r="G11" s="212"/>
      <c r="H11" s="15">
        <v>0</v>
      </c>
      <c r="I11" s="208" t="str">
        <f>IF($E11=0,"",IF($E11&gt;0,($F11*$H11)))</f>
        <v/>
      </c>
      <c r="J11" s="209"/>
      <c r="K11" s="2"/>
      <c r="L11" s="2"/>
    </row>
    <row r="12" spans="1:17" x14ac:dyDescent="0.2">
      <c r="B12" s="202" t="s">
        <v>15</v>
      </c>
      <c r="C12" s="203"/>
      <c r="D12" s="14"/>
      <c r="E12" s="76"/>
      <c r="F12" s="208" t="str">
        <f>IF(E12=0,"",IF(E12&gt;1,(E12/E16)))</f>
        <v/>
      </c>
      <c r="G12" s="212"/>
      <c r="H12" s="15">
        <v>5</v>
      </c>
      <c r="I12" s="208" t="str">
        <f>IF($E12=0,"",IF($E12&gt;0,($F12*$H12)))</f>
        <v/>
      </c>
      <c r="J12" s="209"/>
      <c r="K12" s="2"/>
      <c r="L12" s="2"/>
    </row>
    <row r="13" spans="1:17" x14ac:dyDescent="0.2">
      <c r="B13" s="202" t="s">
        <v>16</v>
      </c>
      <c r="C13" s="203"/>
      <c r="D13" s="14"/>
      <c r="E13" s="76"/>
      <c r="F13" s="208" t="str">
        <f>IF(E13=0,"",IF(E13&gt;1,(E13/E16)))</f>
        <v/>
      </c>
      <c r="G13" s="212"/>
      <c r="H13" s="15">
        <v>15</v>
      </c>
      <c r="I13" s="208" t="str">
        <f>IF($E13=0,"",IF($E13&gt;0,($F13*$H13)))</f>
        <v/>
      </c>
      <c r="J13" s="209"/>
      <c r="K13" s="2"/>
      <c r="L13" s="2"/>
    </row>
    <row r="14" spans="1:17" x14ac:dyDescent="0.2">
      <c r="B14" s="202" t="s">
        <v>17</v>
      </c>
      <c r="C14" s="203"/>
      <c r="D14" s="14"/>
      <c r="E14" s="76"/>
      <c r="F14" s="208" t="str">
        <f>IF(E14=0,"",IF(E14&gt;1,(E14/E16)))</f>
        <v/>
      </c>
      <c r="G14" s="212"/>
      <c r="H14" s="15">
        <v>30</v>
      </c>
      <c r="I14" s="208" t="str">
        <f>IF($E14=0,"",IF($E14&gt;0,($F14*$H14)))</f>
        <v/>
      </c>
      <c r="J14" s="209"/>
      <c r="K14" s="2"/>
      <c r="L14" s="2"/>
    </row>
    <row r="15" spans="1:17" ht="13.5" thickBot="1" x14ac:dyDescent="0.25">
      <c r="B15" s="204" t="s">
        <v>18</v>
      </c>
      <c r="C15" s="205"/>
      <c r="D15" s="16"/>
      <c r="E15" s="74"/>
      <c r="F15" s="213" t="str">
        <f>IF(E15=0,"",IF(E15&gt;1,(E15/E16)))</f>
        <v/>
      </c>
      <c r="G15" s="215"/>
      <c r="H15" s="17">
        <v>50</v>
      </c>
      <c r="I15" s="213" t="str">
        <f>IF($E15=0,"",IF($E15&gt;0,($F15*$H15)))</f>
        <v/>
      </c>
      <c r="J15" s="214"/>
      <c r="K15" s="196" t="s">
        <v>19</v>
      </c>
      <c r="L15" s="197"/>
    </row>
    <row r="16" spans="1:17" ht="13.5" thickBot="1" x14ac:dyDescent="0.25">
      <c r="B16" s="2"/>
      <c r="C16" s="2"/>
      <c r="D16" s="18" t="s">
        <v>20</v>
      </c>
      <c r="E16" s="101">
        <f>SUM(E11:E15)</f>
        <v>0</v>
      </c>
      <c r="F16" s="19"/>
      <c r="G16" s="2"/>
      <c r="H16" s="2"/>
      <c r="I16" s="1"/>
      <c r="J16" s="18" t="s">
        <v>21</v>
      </c>
      <c r="K16" s="189">
        <f>SUM(I11:I15)</f>
        <v>0</v>
      </c>
      <c r="L16" s="199"/>
    </row>
    <row r="17" spans="2:12" ht="5.0999999999999996" customHeight="1" x14ac:dyDescent="0.2">
      <c r="B17" s="2"/>
      <c r="C17" s="2"/>
      <c r="D17" s="2"/>
      <c r="E17" s="2"/>
      <c r="F17" s="2"/>
      <c r="G17" s="2"/>
      <c r="H17" s="2"/>
      <c r="I17" s="2"/>
      <c r="J17" s="2"/>
      <c r="K17" s="198" t="s">
        <v>22</v>
      </c>
      <c r="L17" s="198"/>
    </row>
    <row r="18" spans="2:12" ht="37.5" customHeight="1" thickBot="1" x14ac:dyDescent="0.25">
      <c r="B18" s="210" t="s">
        <v>23</v>
      </c>
      <c r="C18" s="211"/>
      <c r="D18" s="211"/>
      <c r="E18" s="211"/>
      <c r="F18" s="2"/>
      <c r="G18" s="2"/>
      <c r="H18" s="2"/>
      <c r="I18" s="2"/>
      <c r="J18" s="2"/>
      <c r="K18" s="20"/>
      <c r="L18" s="2"/>
    </row>
    <row r="19" spans="2:12" ht="50.1" customHeight="1" thickBot="1" x14ac:dyDescent="0.25">
      <c r="B19" s="206" t="s">
        <v>24</v>
      </c>
      <c r="C19" s="207"/>
      <c r="D19" s="207"/>
      <c r="E19" s="75" t="s">
        <v>25</v>
      </c>
      <c r="F19" s="2"/>
      <c r="G19" s="255" t="s">
        <v>26</v>
      </c>
      <c r="H19" s="256"/>
      <c r="I19" s="256"/>
      <c r="J19" s="256"/>
      <c r="K19" s="20"/>
      <c r="L19" s="2"/>
    </row>
    <row r="20" spans="2:12" ht="56.25" x14ac:dyDescent="0.2">
      <c r="B20" s="229" t="s">
        <v>27</v>
      </c>
      <c r="C20" s="203"/>
      <c r="D20" s="203"/>
      <c r="E20" s="80"/>
      <c r="F20" s="21"/>
      <c r="G20" s="4" t="s">
        <v>28</v>
      </c>
      <c r="H20" s="6" t="s">
        <v>29</v>
      </c>
      <c r="I20" s="200" t="s">
        <v>30</v>
      </c>
      <c r="J20" s="201"/>
      <c r="K20" s="20"/>
      <c r="L20" s="2"/>
    </row>
    <row r="21" spans="2:12" x14ac:dyDescent="0.2">
      <c r="B21" s="231" t="s">
        <v>31</v>
      </c>
      <c r="C21" s="232"/>
      <c r="D21" s="232"/>
      <c r="E21" s="233"/>
      <c r="F21" s="2"/>
      <c r="G21" s="9" t="s">
        <v>32</v>
      </c>
      <c r="H21" s="12" t="s">
        <v>33</v>
      </c>
      <c r="I21" s="253" t="s">
        <v>34</v>
      </c>
      <c r="J21" s="254"/>
      <c r="K21" s="20"/>
      <c r="L21" s="2"/>
    </row>
    <row r="22" spans="2:12" x14ac:dyDescent="0.2">
      <c r="B22" s="238" t="s">
        <v>35</v>
      </c>
      <c r="C22" s="239"/>
      <c r="D22" s="22" t="s">
        <v>36</v>
      </c>
      <c r="E22" s="234"/>
      <c r="F22" s="2"/>
      <c r="G22" s="9" t="s">
        <v>37</v>
      </c>
      <c r="H22" s="23" t="str">
        <f>IF(E27&lt;=50,"X",IF(E27&gt;50,""))</f>
        <v/>
      </c>
      <c r="I22" s="253">
        <v>0</v>
      </c>
      <c r="J22" s="254"/>
      <c r="K22" s="20"/>
      <c r="L22" s="2"/>
    </row>
    <row r="23" spans="2:12" ht="24.95" customHeight="1" x14ac:dyDescent="0.2">
      <c r="B23" s="229" t="s">
        <v>38</v>
      </c>
      <c r="C23" s="203"/>
      <c r="D23" s="203"/>
      <c r="E23" s="78"/>
      <c r="F23" s="2"/>
      <c r="G23" s="9" t="s">
        <v>39</v>
      </c>
      <c r="H23" s="23" t="str">
        <f>IF(E27&lt;=50,"",IF(E27&lt;=75,"X",IF(E27&gt;75,"")))</f>
        <v/>
      </c>
      <c r="I23" s="253">
        <v>10</v>
      </c>
      <c r="J23" s="254"/>
      <c r="K23" s="20"/>
      <c r="L23" s="2"/>
    </row>
    <row r="24" spans="2:12" ht="13.5" thickBot="1" x14ac:dyDescent="0.25">
      <c r="B24" s="230" t="s">
        <v>40</v>
      </c>
      <c r="C24" s="205"/>
      <c r="D24" s="205"/>
      <c r="E24" s="79"/>
      <c r="F24" s="2"/>
      <c r="G24" s="9" t="s">
        <v>41</v>
      </c>
      <c r="H24" s="23" t="str">
        <f>IF(E27&lt;=75,"",IF(E27&lt;=100,"X",IF(E27&gt;100,"")))</f>
        <v/>
      </c>
      <c r="I24" s="253">
        <v>20</v>
      </c>
      <c r="J24" s="254"/>
      <c r="K24" s="20"/>
      <c r="L24" s="2"/>
    </row>
    <row r="25" spans="2:12" ht="13.5" thickBot="1" x14ac:dyDescent="0.25">
      <c r="B25" s="1"/>
      <c r="C25" s="1"/>
      <c r="D25" s="18" t="s">
        <v>42</v>
      </c>
      <c r="E25" s="101">
        <f>SUM(E20:E24)</f>
        <v>0</v>
      </c>
      <c r="F25" s="2"/>
      <c r="G25" s="24" t="s">
        <v>43</v>
      </c>
      <c r="H25" s="123" t="str">
        <f>IF(E16=0,"",IF(E25=0,"",IF(E27&lt;100,"",IF(E27&gt;100,"X",))))</f>
        <v/>
      </c>
      <c r="I25" s="221">
        <v>30</v>
      </c>
      <c r="J25" s="222"/>
      <c r="K25" s="219" t="s">
        <v>44</v>
      </c>
      <c r="L25" s="220"/>
    </row>
    <row r="26" spans="2:12" ht="13.5" thickBot="1" x14ac:dyDescent="0.25">
      <c r="B26" s="2"/>
      <c r="C26" s="2"/>
      <c r="D26" s="2"/>
      <c r="E26" s="2"/>
      <c r="F26" s="2"/>
      <c r="G26" s="2"/>
      <c r="H26" s="2"/>
      <c r="I26" s="2"/>
      <c r="J26" s="2"/>
      <c r="K26" s="223" t="str">
        <f>IF(H22="X",I22,IF(H23="X",I23,IF(H24="X",I24,IF(H25="X",I25,IF(H26=0,"")))))</f>
        <v/>
      </c>
      <c r="L26" s="190"/>
    </row>
    <row r="27" spans="2:12" ht="13.5" thickBot="1" x14ac:dyDescent="0.25">
      <c r="B27" s="2"/>
      <c r="C27" s="26"/>
      <c r="D27" s="27" t="s">
        <v>45</v>
      </c>
      <c r="E27" s="124" t="str">
        <f>IF(E16=0,"",IF(E25=0,"",IF(E25&gt;0,E25/E16*100)))</f>
        <v/>
      </c>
      <c r="F27" s="28"/>
      <c r="G27" s="2"/>
      <c r="H27" s="2"/>
      <c r="I27" s="2"/>
      <c r="J27" s="2"/>
      <c r="K27" s="188" t="s">
        <v>22</v>
      </c>
      <c r="L27" s="188"/>
    </row>
    <row r="28" spans="2:12" ht="24.95" customHeight="1" thickBot="1" x14ac:dyDescent="0.25">
      <c r="B28" s="2"/>
      <c r="C28" s="26"/>
      <c r="D28" s="30"/>
      <c r="E28" s="31"/>
      <c r="F28" s="28"/>
      <c r="G28" s="236" t="s">
        <v>46</v>
      </c>
      <c r="H28" s="237"/>
      <c r="I28" s="257"/>
      <c r="J28" s="257"/>
      <c r="K28" s="32"/>
      <c r="L28" s="29"/>
    </row>
    <row r="29" spans="2:12" ht="24.95" customHeight="1" thickBot="1" x14ac:dyDescent="0.25">
      <c r="B29" s="236" t="s">
        <v>47</v>
      </c>
      <c r="C29" s="237"/>
      <c r="D29" s="237"/>
      <c r="E29" s="237"/>
      <c r="F29" s="2"/>
      <c r="G29" s="4" t="s">
        <v>48</v>
      </c>
      <c r="H29" s="6" t="s">
        <v>49</v>
      </c>
      <c r="I29" s="226" t="s">
        <v>50</v>
      </c>
      <c r="J29" s="227"/>
      <c r="K29" s="33"/>
      <c r="L29" s="2"/>
    </row>
    <row r="30" spans="2:12" x14ac:dyDescent="0.2">
      <c r="B30" s="206" t="s">
        <v>51</v>
      </c>
      <c r="C30" s="245"/>
      <c r="D30" s="34" t="s">
        <v>52</v>
      </c>
      <c r="E30" s="102" t="s">
        <v>53</v>
      </c>
      <c r="F30" s="2"/>
      <c r="G30" s="9">
        <v>0</v>
      </c>
      <c r="H30" s="89"/>
      <c r="I30" s="191">
        <v>0</v>
      </c>
      <c r="J30" s="192"/>
      <c r="K30" s="33"/>
      <c r="L30" s="2"/>
    </row>
    <row r="31" spans="2:12" ht="22.5" x14ac:dyDescent="0.2">
      <c r="B31" s="9">
        <v>1</v>
      </c>
      <c r="C31" s="10" t="s">
        <v>54</v>
      </c>
      <c r="D31" s="35" t="s">
        <v>55</v>
      </c>
      <c r="E31" s="103">
        <f>E16</f>
        <v>0</v>
      </c>
      <c r="F31" s="2"/>
      <c r="G31" s="9">
        <v>1</v>
      </c>
      <c r="H31" s="89"/>
      <c r="I31" s="191">
        <v>10</v>
      </c>
      <c r="J31" s="192"/>
      <c r="K31" s="33"/>
      <c r="L31" s="2"/>
    </row>
    <row r="32" spans="2:12" ht="33.75" x14ac:dyDescent="0.2">
      <c r="B32" s="9">
        <v>2</v>
      </c>
      <c r="C32" s="10" t="s">
        <v>56</v>
      </c>
      <c r="D32" s="35" t="s">
        <v>57</v>
      </c>
      <c r="E32" s="103">
        <f>E25</f>
        <v>0</v>
      </c>
      <c r="F32" s="2"/>
      <c r="G32" s="9">
        <v>2</v>
      </c>
      <c r="H32" s="89"/>
      <c r="I32" s="191">
        <v>20</v>
      </c>
      <c r="J32" s="192"/>
      <c r="K32" s="33"/>
      <c r="L32" s="2"/>
    </row>
    <row r="33" spans="2:12" ht="22.5" x14ac:dyDescent="0.2">
      <c r="B33" s="9">
        <v>3</v>
      </c>
      <c r="C33" s="10" t="s">
        <v>58</v>
      </c>
      <c r="D33" s="35" t="s">
        <v>59</v>
      </c>
      <c r="E33" s="104">
        <f>E32*60%</f>
        <v>0</v>
      </c>
      <c r="F33" s="2"/>
      <c r="G33" s="9">
        <v>3</v>
      </c>
      <c r="H33" s="89"/>
      <c r="I33" s="191">
        <v>30</v>
      </c>
      <c r="J33" s="192"/>
      <c r="K33" s="33"/>
      <c r="L33" s="2"/>
    </row>
    <row r="34" spans="2:12" ht="34.5" thickBot="1" x14ac:dyDescent="0.25">
      <c r="B34" s="36" t="s">
        <v>60</v>
      </c>
      <c r="C34" s="25" t="s">
        <v>61</v>
      </c>
      <c r="D34" s="37" t="s">
        <v>62</v>
      </c>
      <c r="E34" s="105">
        <f>SUM(E31,E33)</f>
        <v>0</v>
      </c>
      <c r="F34" s="2"/>
      <c r="G34" s="9">
        <v>4</v>
      </c>
      <c r="H34" s="89"/>
      <c r="I34" s="191">
        <v>40</v>
      </c>
      <c r="J34" s="192"/>
      <c r="K34" s="33"/>
      <c r="L34" s="2"/>
    </row>
    <row r="35" spans="2:12" ht="13.5" thickBot="1" x14ac:dyDescent="0.25">
      <c r="B35" s="2"/>
      <c r="C35" s="2"/>
      <c r="D35" s="2"/>
      <c r="E35" s="2"/>
      <c r="F35" s="2"/>
      <c r="G35" s="90">
        <v>5</v>
      </c>
      <c r="H35" s="91"/>
      <c r="I35" s="224">
        <v>50</v>
      </c>
      <c r="J35" s="225"/>
      <c r="K35" s="196" t="s">
        <v>63</v>
      </c>
      <c r="L35" s="228"/>
    </row>
    <row r="36" spans="2:12" ht="13.5" thickBot="1" x14ac:dyDescent="0.25">
      <c r="B36" s="246" t="s">
        <v>64</v>
      </c>
      <c r="C36" s="247"/>
      <c r="D36" s="247"/>
      <c r="E36" s="247"/>
      <c r="F36" s="2"/>
      <c r="G36" s="38"/>
      <c r="H36" s="38"/>
      <c r="I36" s="38"/>
      <c r="J36" s="38"/>
      <c r="K36" s="223" t="str">
        <f>IF(H30="X",I30,IF(H31="X",I31,IF(H32="X",I32,IF(H33="X",I33,IF(H34="X",I34,IF(H35="X",I35,IF(H36=0,"")))))))</f>
        <v/>
      </c>
      <c r="L36" s="190"/>
    </row>
    <row r="37" spans="2:12" ht="13.5" thickBot="1" x14ac:dyDescent="0.25">
      <c r="B37" s="39" t="s">
        <v>65</v>
      </c>
      <c r="C37" s="40"/>
      <c r="D37" s="40"/>
      <c r="E37" s="40"/>
      <c r="F37" s="2"/>
      <c r="G37" s="28"/>
      <c r="H37" s="28"/>
      <c r="I37" s="28"/>
      <c r="J37" s="28"/>
      <c r="K37" s="243" t="s">
        <v>66</v>
      </c>
      <c r="L37" s="244"/>
    </row>
    <row r="38" spans="2:12" ht="13.5" thickBot="1" x14ac:dyDescent="0.25">
      <c r="B38" s="206" t="s">
        <v>51</v>
      </c>
      <c r="C38" s="245"/>
      <c r="D38" s="34" t="s">
        <v>52</v>
      </c>
      <c r="E38" s="102" t="s">
        <v>53</v>
      </c>
      <c r="F38" s="2"/>
      <c r="G38" s="41"/>
      <c r="H38" s="41"/>
      <c r="I38" s="41"/>
      <c r="J38" s="18" t="s">
        <v>67</v>
      </c>
      <c r="K38" s="189">
        <f>SUM(K16,K26,K36)</f>
        <v>0</v>
      </c>
      <c r="L38" s="190"/>
    </row>
    <row r="39" spans="2:12" ht="33.75" x14ac:dyDescent="0.2">
      <c r="B39" s="9">
        <v>1</v>
      </c>
      <c r="C39" s="10" t="s">
        <v>68</v>
      </c>
      <c r="D39" s="35" t="s">
        <v>57</v>
      </c>
      <c r="E39" s="106"/>
      <c r="F39" s="2"/>
      <c r="G39" s="2"/>
      <c r="H39" s="2"/>
      <c r="I39" s="1"/>
      <c r="J39" s="1"/>
      <c r="K39" s="42"/>
      <c r="L39" s="1"/>
    </row>
    <row r="40" spans="2:12" ht="23.25" thickBot="1" x14ac:dyDescent="0.25">
      <c r="B40" s="119">
        <v>2</v>
      </c>
      <c r="C40" s="120" t="s">
        <v>69</v>
      </c>
      <c r="D40" s="121" t="s">
        <v>70</v>
      </c>
      <c r="E40" s="122"/>
      <c r="F40" s="2"/>
      <c r="G40" s="2"/>
      <c r="H40" s="2"/>
      <c r="I40" s="1"/>
      <c r="J40" s="43"/>
      <c r="K40" s="1"/>
      <c r="L40" s="1"/>
    </row>
    <row r="41" spans="2:12" ht="22.5" x14ac:dyDescent="0.2">
      <c r="B41" s="9">
        <v>3</v>
      </c>
      <c r="C41" s="10" t="s">
        <v>71</v>
      </c>
      <c r="D41" s="35" t="s">
        <v>59</v>
      </c>
      <c r="E41" s="104" t="str">
        <f>IF(E40=0,"",IF(E40&gt;0,60%*E40))</f>
        <v/>
      </c>
      <c r="F41" s="2"/>
      <c r="G41" s="2"/>
      <c r="H41" s="44"/>
      <c r="I41" s="186" t="s">
        <v>72</v>
      </c>
      <c r="J41" s="187"/>
      <c r="K41" s="251" t="s">
        <v>73</v>
      </c>
      <c r="L41" s="252"/>
    </row>
    <row r="42" spans="2:12" ht="34.5" thickBot="1" x14ac:dyDescent="0.25">
      <c r="B42" s="36" t="s">
        <v>74</v>
      </c>
      <c r="C42" s="25" t="s">
        <v>75</v>
      </c>
      <c r="D42" s="37" t="s">
        <v>76</v>
      </c>
      <c r="E42" s="105" t="str">
        <f>IF(E39=0,"0,00",IF(E39&gt;0,SUM(E39,E41)))</f>
        <v>0,00</v>
      </c>
      <c r="F42" s="2"/>
      <c r="G42" s="2"/>
      <c r="H42" s="2"/>
      <c r="I42" s="45" t="str">
        <f>IF(K38&lt;=5,"I",IF(K38&lt;=10,"II",IF(K38&lt;=15,"III",IF(K38&lt;=20,"IV",IF(K38&lt;=25,"V",IF(K38&lt;=30,"VI",IF(K38&gt;30,"")))))))</f>
        <v>I</v>
      </c>
      <c r="J42" s="95" t="str">
        <f>IF(K38&lt;=30,"",IF(K38&lt;=35,"VII",IF(K38&lt;=40,"VIII",IF(K38&lt;=45,"IX",IF(K38&lt;=50,"X",IF(K38&gt;50,"XI"))))))</f>
        <v/>
      </c>
      <c r="K42" s="46" t="str">
        <f>IF(K38&gt;30,"",IF(I42="I","0",IF(I42="II","5",IF(I42="III","10",IF(I42="IV","15",IF(I42="V","20",IF(I42="VI","25")))))))</f>
        <v>0</v>
      </c>
      <c r="L42" s="96" t="str">
        <f>IF(K38&lt;=30,"",IF(J42="VI","25",IF(J42="VII","30",IF(J42="VIII","35",IF(J42="IX","40",IF(J42="X","45",IF(J42="XI","50")))))))</f>
        <v/>
      </c>
    </row>
    <row r="43" spans="2:12" ht="5.0999999999999996" customHeight="1" thickBot="1" x14ac:dyDescent="0.25">
      <c r="B43" s="47"/>
      <c r="C43" s="47"/>
      <c r="D43" s="48"/>
      <c r="E43" s="49"/>
      <c r="F43" s="2"/>
      <c r="G43" s="2"/>
      <c r="H43" s="2"/>
      <c r="I43" s="2"/>
      <c r="J43" s="2"/>
      <c r="K43" s="2"/>
      <c r="L43" s="2"/>
    </row>
    <row r="44" spans="2:12" x14ac:dyDescent="0.2">
      <c r="B44" s="50" t="s">
        <v>77</v>
      </c>
      <c r="C44" s="51" t="s">
        <v>78</v>
      </c>
      <c r="D44" s="52"/>
      <c r="E44" s="52"/>
      <c r="F44" s="52"/>
      <c r="G44" s="52"/>
      <c r="H44" s="53"/>
      <c r="I44" s="54" t="s">
        <v>79</v>
      </c>
      <c r="J44" s="193">
        <f>H51</f>
        <v>0</v>
      </c>
      <c r="K44" s="194"/>
      <c r="L44" s="195"/>
    </row>
    <row r="45" spans="2:12" ht="13.5" thickBot="1" x14ac:dyDescent="0.25">
      <c r="B45" s="55" t="s">
        <v>80</v>
      </c>
      <c r="C45" s="107" t="s">
        <v>117</v>
      </c>
      <c r="D45" s="56"/>
      <c r="E45" s="56"/>
      <c r="F45" s="56"/>
      <c r="G45" s="57"/>
      <c r="H45" s="58"/>
      <c r="I45" s="59" t="s">
        <v>79</v>
      </c>
      <c r="J45" s="248">
        <f>IF(K38&gt;30,J44*(1+L42/100),IF(K38&lt;=30,J44*(1+K42/100)))</f>
        <v>0</v>
      </c>
      <c r="K45" s="249"/>
      <c r="L45" s="250"/>
    </row>
    <row r="46" spans="2:12" ht="13.5" thickBot="1" x14ac:dyDescent="0.25">
      <c r="B46" s="60" t="s">
        <v>81</v>
      </c>
      <c r="C46" s="61" t="s">
        <v>82</v>
      </c>
      <c r="D46" s="62"/>
      <c r="E46" s="62"/>
      <c r="F46" s="62"/>
      <c r="G46" s="62"/>
      <c r="H46" s="63"/>
      <c r="I46" s="64" t="s">
        <v>83</v>
      </c>
      <c r="J46" s="240">
        <f>(E34+E42)*J45</f>
        <v>0</v>
      </c>
      <c r="K46" s="241"/>
      <c r="L46" s="242"/>
    </row>
    <row r="47" spans="2:12" ht="13.5" thickBot="1" x14ac:dyDescent="0.25">
      <c r="B47" s="77"/>
      <c r="C47" s="82"/>
      <c r="D47" s="83"/>
      <c r="E47" s="83"/>
      <c r="F47" s="83"/>
      <c r="G47" s="83"/>
      <c r="H47" s="84"/>
      <c r="I47" s="85"/>
      <c r="J47" s="86"/>
      <c r="K47" s="87"/>
      <c r="L47" s="87"/>
    </row>
    <row r="48" spans="2:12" ht="13.5" thickBot="1" x14ac:dyDescent="0.25">
      <c r="B48" s="77"/>
      <c r="C48" s="217" t="s">
        <v>93</v>
      </c>
      <c r="D48" s="217"/>
      <c r="E48" s="217"/>
      <c r="F48" s="217"/>
      <c r="G48" s="217"/>
      <c r="H48" s="218"/>
      <c r="I48" s="92" t="s">
        <v>83</v>
      </c>
      <c r="J48" s="235">
        <f>J46*0.05</f>
        <v>0</v>
      </c>
      <c r="K48" s="235"/>
      <c r="L48" s="108"/>
    </row>
    <row r="49" spans="2:12" x14ac:dyDescent="0.2">
      <c r="B49" s="77"/>
      <c r="C49" s="93"/>
      <c r="D49" s="93"/>
      <c r="E49" s="93"/>
      <c r="F49" s="93"/>
      <c r="G49" s="93"/>
      <c r="H49" s="93"/>
      <c r="I49" s="97"/>
      <c r="J49" s="98"/>
      <c r="K49" s="99"/>
      <c r="L49" s="99"/>
    </row>
    <row r="50" spans="2:12" x14ac:dyDescent="0.2">
      <c r="B50" s="77"/>
      <c r="C50" s="82"/>
      <c r="D50" s="83"/>
      <c r="E50" s="83"/>
      <c r="F50" s="83"/>
      <c r="G50" s="83"/>
      <c r="H50" s="84"/>
    </row>
    <row r="51" spans="2:12" ht="24.95" customHeight="1" x14ac:dyDescent="0.2">
      <c r="B51" s="94">
        <v>1</v>
      </c>
      <c r="C51" s="216" t="s">
        <v>96</v>
      </c>
      <c r="D51" s="216"/>
      <c r="E51" s="216"/>
      <c r="F51" s="216"/>
      <c r="G51" s="216"/>
      <c r="H51" s="100">
        <f>SUM('Costo per tipologia edilizia'!B18:B24)</f>
        <v>0</v>
      </c>
    </row>
    <row r="52" spans="2:12" x14ac:dyDescent="0.2">
      <c r="B52" s="77"/>
      <c r="C52" s="93"/>
      <c r="D52" s="93"/>
      <c r="E52" s="93"/>
      <c r="F52" s="93"/>
      <c r="G52" s="93"/>
      <c r="H52" s="93"/>
      <c r="I52" s="97"/>
      <c r="J52" s="98"/>
      <c r="K52" s="99"/>
      <c r="L52" s="99"/>
    </row>
    <row r="53" spans="2:12" x14ac:dyDescent="0.2">
      <c r="B53" s="118" t="s">
        <v>133</v>
      </c>
      <c r="C53" s="93"/>
      <c r="D53" s="93"/>
      <c r="E53" s="93"/>
      <c r="F53" s="93"/>
      <c r="G53" s="93"/>
      <c r="H53" s="93"/>
      <c r="I53" s="97"/>
      <c r="J53" s="98"/>
      <c r="K53" s="99"/>
      <c r="L53" s="99"/>
    </row>
    <row r="54" spans="2:12" x14ac:dyDescent="0.2">
      <c r="B54" s="118" t="s">
        <v>134</v>
      </c>
      <c r="C54" s="93"/>
      <c r="D54" s="93"/>
      <c r="E54" s="93"/>
      <c r="F54" s="93"/>
      <c r="G54" s="93"/>
      <c r="H54" s="93"/>
      <c r="I54" s="97"/>
      <c r="J54" s="98"/>
      <c r="K54" s="99"/>
      <c r="L54" s="99"/>
    </row>
    <row r="55" spans="2:12" ht="8.1" customHeight="1" thickBot="1" x14ac:dyDescent="0.25">
      <c r="B55" s="2"/>
      <c r="C55" s="2"/>
      <c r="D55" s="2"/>
      <c r="E55" s="2"/>
      <c r="F55" s="2"/>
    </row>
    <row r="56" spans="2:12" ht="13.5" thickBot="1" x14ac:dyDescent="0.25">
      <c r="B56" s="67"/>
      <c r="C56" s="65" t="s">
        <v>85</v>
      </c>
    </row>
    <row r="57" spans="2:12" ht="8.1" customHeight="1" thickBot="1" x14ac:dyDescent="0.25">
      <c r="B57" s="68"/>
      <c r="C57" s="69"/>
    </row>
    <row r="58" spans="2:12" ht="13.5" thickBot="1" x14ac:dyDescent="0.25">
      <c r="B58" s="70"/>
      <c r="C58" s="65" t="s">
        <v>86</v>
      </c>
      <c r="G58" s="73"/>
      <c r="H58" s="73"/>
      <c r="I58" s="73"/>
      <c r="J58" s="73"/>
      <c r="K58" s="73"/>
      <c r="L58" s="73"/>
    </row>
    <row r="59" spans="2:12" ht="8.1" customHeight="1" thickBot="1" x14ac:dyDescent="0.25">
      <c r="B59" s="68"/>
      <c r="C59" s="69"/>
    </row>
    <row r="60" spans="2:12" ht="13.5" thickBot="1" x14ac:dyDescent="0.25">
      <c r="B60" s="66"/>
      <c r="C60" s="65" t="s">
        <v>84</v>
      </c>
      <c r="G60" s="73"/>
      <c r="H60" s="73"/>
      <c r="I60" s="73"/>
      <c r="J60" s="73"/>
      <c r="K60" s="73"/>
      <c r="L60" s="73"/>
    </row>
    <row r="61" spans="2:12" ht="8.1" customHeight="1" thickBot="1" x14ac:dyDescent="0.25">
      <c r="B61" s="68"/>
      <c r="C61" s="69"/>
    </row>
    <row r="62" spans="2:12" ht="13.5" thickBot="1" x14ac:dyDescent="0.25">
      <c r="B62" s="71"/>
      <c r="C62" s="72" t="s">
        <v>87</v>
      </c>
      <c r="D62" s="72"/>
      <c r="E62" s="72"/>
      <c r="F62" s="73"/>
    </row>
    <row r="63" spans="2:12" ht="8.1" customHeight="1" x14ac:dyDescent="0.2">
      <c r="B63" s="68"/>
      <c r="C63" s="69"/>
    </row>
    <row r="64" spans="2:12" x14ac:dyDescent="0.2">
      <c r="B64" s="69" t="s">
        <v>95</v>
      </c>
    </row>
    <row r="65" spans="2:2" x14ac:dyDescent="0.2">
      <c r="B65" s="88" t="s">
        <v>88</v>
      </c>
    </row>
    <row r="66" spans="2:2" x14ac:dyDescent="0.2">
      <c r="B66" s="88" t="s">
        <v>89</v>
      </c>
    </row>
    <row r="67" spans="2:2" x14ac:dyDescent="0.2">
      <c r="B67" s="88" t="s">
        <v>90</v>
      </c>
    </row>
    <row r="68" spans="2:2" x14ac:dyDescent="0.2">
      <c r="B68" s="88" t="s">
        <v>91</v>
      </c>
    </row>
    <row r="69" spans="2:2" x14ac:dyDescent="0.2">
      <c r="B69" s="88" t="s">
        <v>92</v>
      </c>
    </row>
  </sheetData>
  <sheetProtection algorithmName="SHA-512" hashValue="0fvH5uaY1R55pEbzIMIoKr2ZWDNI8eVoTM2zbqIqa5fSgiryaKYFOpT2Emkik9ZA8qTdfoOXxeOKfKtjWID2uw==" saltValue="P2GkwzbtbdU0AZ7Zi0l4wg==" spinCount="100000" sheet="1" selectLockedCells="1"/>
  <mergeCells count="74">
    <mergeCell ref="B9:C9"/>
    <mergeCell ref="B10:C10"/>
    <mergeCell ref="B6:D6"/>
    <mergeCell ref="I10:J10"/>
    <mergeCell ref="I9:J9"/>
    <mergeCell ref="F10:G10"/>
    <mergeCell ref="F9:G9"/>
    <mergeCell ref="B1:K1"/>
    <mergeCell ref="B8:G8"/>
    <mergeCell ref="E4:H4"/>
    <mergeCell ref="E5:H5"/>
    <mergeCell ref="E6:H6"/>
    <mergeCell ref="B4:D4"/>
    <mergeCell ref="B5:D5"/>
    <mergeCell ref="I24:J24"/>
    <mergeCell ref="I34:J34"/>
    <mergeCell ref="I23:J23"/>
    <mergeCell ref="I22:J22"/>
    <mergeCell ref="G19:J19"/>
    <mergeCell ref="G28:J28"/>
    <mergeCell ref="I21:J21"/>
    <mergeCell ref="I31:J31"/>
    <mergeCell ref="I30:J30"/>
    <mergeCell ref="B30:C30"/>
    <mergeCell ref="B38:C38"/>
    <mergeCell ref="B36:E36"/>
    <mergeCell ref="J45:L45"/>
    <mergeCell ref="K41:L41"/>
    <mergeCell ref="K25:L25"/>
    <mergeCell ref="I25:J25"/>
    <mergeCell ref="K36:L36"/>
    <mergeCell ref="I35:J35"/>
    <mergeCell ref="I29:J29"/>
    <mergeCell ref="K26:L26"/>
    <mergeCell ref="K35:L35"/>
    <mergeCell ref="I32:J32"/>
    <mergeCell ref="F13:G13"/>
    <mergeCell ref="F14:G14"/>
    <mergeCell ref="I13:J13"/>
    <mergeCell ref="C51:G51"/>
    <mergeCell ref="C48:H48"/>
    <mergeCell ref="B20:D20"/>
    <mergeCell ref="B24:D24"/>
    <mergeCell ref="B13:C13"/>
    <mergeCell ref="B14:C14"/>
    <mergeCell ref="B21:D21"/>
    <mergeCell ref="E21:E22"/>
    <mergeCell ref="B23:D23"/>
    <mergeCell ref="J48:K48"/>
    <mergeCell ref="B29:E29"/>
    <mergeCell ref="B22:C22"/>
    <mergeCell ref="J46:L46"/>
    <mergeCell ref="K15:L15"/>
    <mergeCell ref="K17:L17"/>
    <mergeCell ref="K16:L16"/>
    <mergeCell ref="I20:J20"/>
    <mergeCell ref="B11:C11"/>
    <mergeCell ref="B15:C15"/>
    <mergeCell ref="B19:D19"/>
    <mergeCell ref="I12:J12"/>
    <mergeCell ref="B12:C12"/>
    <mergeCell ref="B18:E18"/>
    <mergeCell ref="F12:G12"/>
    <mergeCell ref="F11:G11"/>
    <mergeCell ref="I15:J15"/>
    <mergeCell ref="F15:G15"/>
    <mergeCell ref="I14:J14"/>
    <mergeCell ref="I11:J11"/>
    <mergeCell ref="I41:J41"/>
    <mergeCell ref="K27:L27"/>
    <mergeCell ref="K38:L38"/>
    <mergeCell ref="I33:J33"/>
    <mergeCell ref="J44:L44"/>
    <mergeCell ref="K37:L37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4"/>
  <sheetViews>
    <sheetView topLeftCell="A10" workbookViewId="0">
      <selection activeCell="F14" sqref="F14:G14"/>
    </sheetView>
  </sheetViews>
  <sheetFormatPr defaultRowHeight="12.75" x14ac:dyDescent="0.2"/>
  <cols>
    <col min="1" max="1" width="4.7109375" style="2" customWidth="1"/>
    <col min="2" max="2" width="18.7109375" style="2" customWidth="1"/>
    <col min="3" max="3" width="5" style="2" customWidth="1"/>
    <col min="4" max="4" width="10.7109375" style="2" customWidth="1"/>
    <col min="5" max="5" width="11.5703125" style="2" customWidth="1"/>
    <col min="6" max="6" width="4.140625" style="2" bestFit="1" customWidth="1"/>
    <col min="7" max="7" width="8.7109375" style="2" customWidth="1"/>
    <col min="8" max="9" width="9.140625" style="2"/>
    <col min="10" max="10" width="7.5703125" style="2" customWidth="1"/>
    <col min="11" max="16384" width="9.140625" style="2"/>
  </cols>
  <sheetData>
    <row r="2" spans="1:7" x14ac:dyDescent="0.2">
      <c r="B2" s="147" t="s">
        <v>129</v>
      </c>
      <c r="C2" s="275"/>
      <c r="D2" s="275"/>
      <c r="E2" s="275"/>
      <c r="F2" s="275"/>
      <c r="G2" s="275"/>
    </row>
    <row r="3" spans="1:7" x14ac:dyDescent="0.2">
      <c r="B3" s="147" t="s">
        <v>130</v>
      </c>
      <c r="C3" s="276"/>
      <c r="D3" s="276"/>
      <c r="E3" s="276"/>
      <c r="F3" s="276"/>
      <c r="G3" s="276"/>
    </row>
    <row r="4" spans="1:7" x14ac:dyDescent="0.2">
      <c r="B4" s="147" t="s">
        <v>131</v>
      </c>
      <c r="C4" s="276"/>
      <c r="D4" s="276"/>
      <c r="E4" s="276"/>
      <c r="F4" s="276"/>
      <c r="G4" s="276"/>
    </row>
    <row r="6" spans="1:7" ht="13.5" thickBot="1" x14ac:dyDescent="0.25">
      <c r="A6" s="7"/>
    </row>
    <row r="7" spans="1:7" ht="13.5" thickBot="1" x14ac:dyDescent="0.25">
      <c r="A7" s="13"/>
      <c r="B7" s="277" t="s">
        <v>104</v>
      </c>
      <c r="C7" s="278"/>
      <c r="D7" s="278"/>
      <c r="E7" s="278"/>
      <c r="F7" s="278"/>
      <c r="G7" s="279"/>
    </row>
    <row r="8" spans="1:7" x14ac:dyDescent="0.2">
      <c r="B8" s="273" t="s">
        <v>97</v>
      </c>
      <c r="C8" s="274"/>
      <c r="D8" s="274"/>
      <c r="E8" s="274"/>
      <c r="F8" s="148" t="s">
        <v>98</v>
      </c>
      <c r="G8" s="111">
        <f>SUM('Costo Costruzione'!E16)</f>
        <v>0</v>
      </c>
    </row>
    <row r="9" spans="1:7" x14ac:dyDescent="0.2">
      <c r="B9" s="149" t="s">
        <v>99</v>
      </c>
      <c r="C9" s="150"/>
      <c r="D9" s="150"/>
      <c r="E9" s="150"/>
      <c r="F9" s="151" t="s">
        <v>98</v>
      </c>
      <c r="G9" s="112">
        <f>'Costo Costruzione'!E25+'Costo Costruzione'!E40</f>
        <v>0</v>
      </c>
    </row>
    <row r="10" spans="1:7" x14ac:dyDescent="0.2">
      <c r="B10" s="152" t="s">
        <v>100</v>
      </c>
      <c r="C10" s="153"/>
      <c r="D10" s="153"/>
      <c r="E10" s="153"/>
      <c r="F10" s="154" t="s">
        <v>98</v>
      </c>
      <c r="G10" s="113">
        <f>G8+(G9*0.5)</f>
        <v>0</v>
      </c>
    </row>
    <row r="11" spans="1:7" x14ac:dyDescent="0.2">
      <c r="B11" s="155"/>
      <c r="C11" s="155"/>
      <c r="D11" s="155"/>
      <c r="E11" s="155"/>
      <c r="F11" s="156"/>
      <c r="G11" s="31"/>
    </row>
    <row r="12" spans="1:7" ht="29.45" customHeight="1" x14ac:dyDescent="0.2">
      <c r="B12" s="272" t="s">
        <v>121</v>
      </c>
      <c r="C12" s="272"/>
      <c r="D12" s="157" t="s">
        <v>118</v>
      </c>
      <c r="E12" s="157" t="s">
        <v>119</v>
      </c>
      <c r="F12" s="295" t="s">
        <v>120</v>
      </c>
      <c r="G12" s="295"/>
    </row>
    <row r="13" spans="1:7" x14ac:dyDescent="0.2">
      <c r="B13" s="158" t="s">
        <v>115</v>
      </c>
      <c r="C13" s="159" t="s">
        <v>77</v>
      </c>
      <c r="D13" s="109"/>
      <c r="E13" s="109"/>
      <c r="F13" s="294"/>
      <c r="G13" s="294"/>
    </row>
    <row r="14" spans="1:7" x14ac:dyDescent="0.2">
      <c r="B14" s="158" t="s">
        <v>115</v>
      </c>
      <c r="C14" s="159" t="s">
        <v>116</v>
      </c>
      <c r="D14" s="109"/>
      <c r="E14" s="109"/>
      <c r="F14" s="294"/>
      <c r="G14" s="294"/>
    </row>
    <row r="15" spans="1:7" x14ac:dyDescent="0.2">
      <c r="B15" s="158" t="s">
        <v>115</v>
      </c>
      <c r="C15" s="159" t="s">
        <v>80</v>
      </c>
      <c r="D15" s="109"/>
      <c r="E15" s="109"/>
      <c r="F15" s="294"/>
      <c r="G15" s="294"/>
    </row>
    <row r="16" spans="1:7" x14ac:dyDescent="0.2">
      <c r="D16" s="110"/>
    </row>
    <row r="18" spans="2:13" ht="13.5" thickBot="1" x14ac:dyDescent="0.25">
      <c r="B18" s="143" t="s">
        <v>122</v>
      </c>
    </row>
    <row r="19" spans="2:13" ht="15" x14ac:dyDescent="0.25">
      <c r="B19" s="160" t="s">
        <v>101</v>
      </c>
      <c r="C19" s="160"/>
      <c r="D19" s="114" t="str">
        <f>IF(D13="X",K20,IF(E13="x",L20,IF(F13="X",M20,IF(D16=0,"",))))</f>
        <v/>
      </c>
      <c r="E19" s="114">
        <f>IF(D19="",0,PRODUCT(G10,D19))</f>
        <v>0</v>
      </c>
      <c r="I19" s="297" t="s">
        <v>105</v>
      </c>
      <c r="J19" s="298"/>
      <c r="K19" s="162" t="s">
        <v>106</v>
      </c>
      <c r="L19" s="163" t="s">
        <v>107</v>
      </c>
      <c r="M19" s="164" t="s">
        <v>108</v>
      </c>
    </row>
    <row r="20" spans="2:13" ht="15.75" thickBot="1" x14ac:dyDescent="0.3">
      <c r="B20" s="160" t="s">
        <v>102</v>
      </c>
      <c r="C20" s="160"/>
      <c r="D20" s="161" t="str">
        <f>IF(D13="x",K21,IF(E13="x",L21,IF(F13="x",M21,IF(D16=0,"",))))</f>
        <v/>
      </c>
      <c r="E20" s="114">
        <f>IF(D20="",0,PRODUCT(G10,D20))</f>
        <v>0</v>
      </c>
      <c r="I20" s="291" t="s">
        <v>109</v>
      </c>
      <c r="J20" s="165" t="s">
        <v>110</v>
      </c>
      <c r="K20" s="166">
        <v>11.02</v>
      </c>
      <c r="L20" s="167">
        <v>11.02</v>
      </c>
      <c r="M20" s="168">
        <v>5.51</v>
      </c>
    </row>
    <row r="21" spans="2:13" ht="15.75" thickBot="1" x14ac:dyDescent="0.3">
      <c r="B21" s="169" t="s">
        <v>103</v>
      </c>
      <c r="C21" s="169"/>
      <c r="D21" s="115">
        <f>SUM(D19,D20)</f>
        <v>0</v>
      </c>
      <c r="E21" s="116">
        <f>SUM(E19,E20)</f>
        <v>0</v>
      </c>
      <c r="I21" s="292"/>
      <c r="J21" s="170" t="s">
        <v>111</v>
      </c>
      <c r="K21" s="171">
        <v>16.54</v>
      </c>
      <c r="L21" s="172">
        <v>16.54</v>
      </c>
      <c r="M21" s="173">
        <v>8.27</v>
      </c>
    </row>
    <row r="22" spans="2:13" ht="15" x14ac:dyDescent="0.25">
      <c r="I22" s="296"/>
      <c r="J22" s="174" t="s">
        <v>112</v>
      </c>
      <c r="K22" s="175">
        <f>SUM(K20:K21)</f>
        <v>27.56</v>
      </c>
      <c r="L22" s="176">
        <f>SUM(L20:L21)</f>
        <v>27.56</v>
      </c>
      <c r="M22" s="177">
        <f>SUM(M20:M21)</f>
        <v>13.78</v>
      </c>
    </row>
    <row r="23" spans="2:13" ht="15" x14ac:dyDescent="0.25">
      <c r="B23" s="143" t="s">
        <v>123</v>
      </c>
      <c r="I23" s="291" t="s">
        <v>113</v>
      </c>
      <c r="J23" s="165" t="s">
        <v>110</v>
      </c>
      <c r="K23" s="166">
        <v>6.94</v>
      </c>
      <c r="L23" s="167">
        <v>6.17</v>
      </c>
      <c r="M23" s="168">
        <v>4.63</v>
      </c>
    </row>
    <row r="24" spans="2:13" ht="15" x14ac:dyDescent="0.25">
      <c r="B24" s="160" t="s">
        <v>101</v>
      </c>
      <c r="C24" s="160"/>
      <c r="D24" s="114" t="str">
        <f>IF(D14="X",K23,IF(E14="x",L23,IF(F14="X",M23,IF(D16=0,"",))))</f>
        <v/>
      </c>
      <c r="E24" s="114">
        <f>IF(D24="",0,PRODUCT(G10,D24))</f>
        <v>0</v>
      </c>
      <c r="I24" s="292"/>
      <c r="J24" s="170" t="s">
        <v>111</v>
      </c>
      <c r="K24" s="171">
        <v>14.89</v>
      </c>
      <c r="L24" s="172">
        <v>13.24</v>
      </c>
      <c r="M24" s="173">
        <v>9.93</v>
      </c>
    </row>
    <row r="25" spans="2:13" ht="15.75" thickBot="1" x14ac:dyDescent="0.3">
      <c r="B25" s="160" t="s">
        <v>102</v>
      </c>
      <c r="C25" s="160"/>
      <c r="D25" s="114" t="str">
        <f>IF(D14="x",K24,IF(E14="x",L24,IF(F14="x",M24,IF(D16=0,"",))))</f>
        <v/>
      </c>
      <c r="E25" s="114">
        <f>IF(D25="",0,PRODUCT(G10,D25))</f>
        <v>0</v>
      </c>
      <c r="I25" s="296"/>
      <c r="J25" s="174" t="s">
        <v>112</v>
      </c>
      <c r="K25" s="175">
        <f>SUM(K23:K24)</f>
        <v>21.830000000000002</v>
      </c>
      <c r="L25" s="176">
        <f>SUM(L23:L24)</f>
        <v>19.41</v>
      </c>
      <c r="M25" s="177">
        <f>SUM(M23:M24)</f>
        <v>14.559999999999999</v>
      </c>
    </row>
    <row r="26" spans="2:13" ht="15.75" thickBot="1" x14ac:dyDescent="0.3">
      <c r="B26" s="169" t="s">
        <v>103</v>
      </c>
      <c r="C26" s="169"/>
      <c r="D26" s="115">
        <f>SUM(D24,D25)</f>
        <v>0</v>
      </c>
      <c r="E26" s="116">
        <f>SUM(E24,E25)</f>
        <v>0</v>
      </c>
      <c r="I26" s="291" t="s">
        <v>114</v>
      </c>
      <c r="J26" s="165" t="s">
        <v>110</v>
      </c>
      <c r="K26" s="166">
        <v>11.68</v>
      </c>
      <c r="L26" s="167">
        <v>10.220000000000001</v>
      </c>
      <c r="M26" s="168">
        <v>8.76</v>
      </c>
    </row>
    <row r="27" spans="2:13" ht="15" x14ac:dyDescent="0.25">
      <c r="I27" s="292"/>
      <c r="J27" s="170" t="s">
        <v>111</v>
      </c>
      <c r="K27" s="171">
        <v>13.24</v>
      </c>
      <c r="L27" s="172">
        <v>11.58</v>
      </c>
      <c r="M27" s="173">
        <v>9.93</v>
      </c>
    </row>
    <row r="28" spans="2:13" ht="15.75" thickBot="1" x14ac:dyDescent="0.3">
      <c r="B28" s="143" t="s">
        <v>124</v>
      </c>
      <c r="I28" s="293"/>
      <c r="J28" s="178" t="s">
        <v>112</v>
      </c>
      <c r="K28" s="179">
        <f>SUM(K26:K27)</f>
        <v>24.92</v>
      </c>
      <c r="L28" s="180">
        <f>SUM(L26:L27)</f>
        <v>21.8</v>
      </c>
      <c r="M28" s="181">
        <f>SUM(M26:M27)</f>
        <v>18.689999999999998</v>
      </c>
    </row>
    <row r="29" spans="2:13" x14ac:dyDescent="0.2">
      <c r="B29" s="160" t="s">
        <v>101</v>
      </c>
      <c r="C29" s="160"/>
      <c r="D29" s="114" t="str">
        <f>IF(D15="X",K26,IF(E15="x",L26,IF(F15="X",M26,IF(D16=0,"",))))</f>
        <v/>
      </c>
      <c r="E29" s="114">
        <f>IF(D29="",0,PRODUCT(G10,D29))</f>
        <v>0</v>
      </c>
    </row>
    <row r="30" spans="2:13" ht="13.5" thickBot="1" x14ac:dyDescent="0.25">
      <c r="B30" s="160" t="s">
        <v>102</v>
      </c>
      <c r="C30" s="160"/>
      <c r="D30" s="114" t="str">
        <f>IF(D15="x",K27,IF(E15="x",L27,IF(F15="x",M27,IF(D16=0,"",))))</f>
        <v/>
      </c>
      <c r="E30" s="114">
        <f>IF(D30="",0,PRODUCT(G10,D30))</f>
        <v>0</v>
      </c>
    </row>
    <row r="31" spans="2:13" ht="13.5" thickBot="1" x14ac:dyDescent="0.25">
      <c r="B31" s="169" t="s">
        <v>103</v>
      </c>
      <c r="C31" s="169"/>
      <c r="D31" s="115">
        <f>SUM(D29,D30)</f>
        <v>0</v>
      </c>
      <c r="E31" s="116">
        <f>SUM(E29,E30)</f>
        <v>0</v>
      </c>
    </row>
    <row r="34" spans="2:5" x14ac:dyDescent="0.2">
      <c r="B34" s="182" t="s">
        <v>125</v>
      </c>
      <c r="C34" s="183"/>
      <c r="D34" s="183"/>
      <c r="E34" s="184"/>
    </row>
    <row r="35" spans="2:5" x14ac:dyDescent="0.2">
      <c r="B35" s="185"/>
      <c r="C35" s="26"/>
      <c r="D35" s="26"/>
      <c r="E35" s="20"/>
    </row>
    <row r="36" spans="2:5" x14ac:dyDescent="0.2">
      <c r="B36" s="282" t="s">
        <v>126</v>
      </c>
      <c r="C36" s="283"/>
      <c r="D36" s="280">
        <f>SUM(E21,E26,E31)</f>
        <v>0</v>
      </c>
      <c r="E36" s="281"/>
    </row>
    <row r="37" spans="2:5" ht="13.5" thickBot="1" x14ac:dyDescent="0.25">
      <c r="B37" s="289" t="s">
        <v>127</v>
      </c>
      <c r="C37" s="290"/>
      <c r="D37" s="280">
        <f>'Costo Costruzione'!J48</f>
        <v>0</v>
      </c>
      <c r="E37" s="281"/>
    </row>
    <row r="38" spans="2:5" ht="13.5" thickBot="1" x14ac:dyDescent="0.25">
      <c r="B38" s="285" t="s">
        <v>128</v>
      </c>
      <c r="C38" s="286"/>
      <c r="D38" s="287">
        <f>SUM(D36,D37)</f>
        <v>0</v>
      </c>
      <c r="E38" s="288"/>
    </row>
    <row r="40" spans="2:5" x14ac:dyDescent="0.2">
      <c r="B40" s="117" t="s">
        <v>132</v>
      </c>
      <c r="C40" s="284"/>
      <c r="D40" s="284"/>
    </row>
    <row r="44" spans="2:5" x14ac:dyDescent="0.2">
      <c r="E44" s="110"/>
    </row>
  </sheetData>
  <sheetProtection password="C56B" sheet="1" selectLockedCells="1"/>
  <mergeCells count="21">
    <mergeCell ref="I26:I28"/>
    <mergeCell ref="D36:E36"/>
    <mergeCell ref="F13:G13"/>
    <mergeCell ref="F12:G12"/>
    <mergeCell ref="I23:I25"/>
    <mergeCell ref="F14:G14"/>
    <mergeCell ref="I19:J19"/>
    <mergeCell ref="I20:I22"/>
    <mergeCell ref="F15:G15"/>
    <mergeCell ref="D37:E37"/>
    <mergeCell ref="B36:C36"/>
    <mergeCell ref="C40:D40"/>
    <mergeCell ref="B38:C38"/>
    <mergeCell ref="D38:E38"/>
    <mergeCell ref="B37:C37"/>
    <mergeCell ref="B12:C12"/>
    <mergeCell ref="B8:E8"/>
    <mergeCell ref="C2:G2"/>
    <mergeCell ref="C3:G3"/>
    <mergeCell ref="C4:G4"/>
    <mergeCell ref="B7:G7"/>
  </mergeCells>
  <phoneticPr fontId="0" type="noConversion"/>
  <pageMargins left="0.7" right="0.7" top="0.75" bottom="0.75" header="0.3" footer="0.3"/>
  <pageSetup paperSize="9" orientation="portrait" horizontalDpi="0" verticalDpi="0" r:id="rId1"/>
  <ignoredErrors>
    <ignoredError sqref="B10:G12 B9:F9 B13:C13 B14:C14 B15:C15 B8:F8 B16:C38 E16:G38 D38 D16:D18 D20:D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85" workbookViewId="0">
      <selection activeCell="B26" sqref="B26"/>
    </sheetView>
  </sheetViews>
  <sheetFormatPr defaultRowHeight="12.75" x14ac:dyDescent="0.2"/>
  <cols>
    <col min="1" max="1" width="31.85546875" style="2" bestFit="1" customWidth="1"/>
    <col min="2" max="4" width="12.7109375" style="2" customWidth="1"/>
    <col min="5" max="5" width="4" style="2" customWidth="1"/>
    <col min="6" max="6" width="9.140625" style="2"/>
    <col min="7" max="7" width="4.140625" style="2" customWidth="1"/>
    <col min="8" max="16384" width="9.140625" style="2"/>
  </cols>
  <sheetData>
    <row r="1" spans="1:7" ht="144" customHeight="1" x14ac:dyDescent="0.2">
      <c r="A1" s="127" t="s">
        <v>135</v>
      </c>
      <c r="B1" s="128" t="s">
        <v>139</v>
      </c>
      <c r="C1" s="128" t="s">
        <v>140</v>
      </c>
      <c r="D1" s="129" t="s">
        <v>141</v>
      </c>
      <c r="E1" s="130" t="s">
        <v>49</v>
      </c>
      <c r="F1" s="131" t="s">
        <v>146</v>
      </c>
      <c r="G1" s="132" t="s">
        <v>49</v>
      </c>
    </row>
    <row r="2" spans="1:7" ht="24" customHeight="1" x14ac:dyDescent="0.2">
      <c r="A2" s="301" t="s">
        <v>136</v>
      </c>
      <c r="B2" s="299" t="s">
        <v>142</v>
      </c>
      <c r="C2" s="133" t="s">
        <v>144</v>
      </c>
      <c r="D2" s="125">
        <v>615.05999999999995</v>
      </c>
      <c r="E2" s="134"/>
      <c r="F2" s="135"/>
      <c r="G2" s="136"/>
    </row>
    <row r="3" spans="1:7" ht="24" customHeight="1" x14ac:dyDescent="0.2">
      <c r="A3" s="301"/>
      <c r="B3" s="299"/>
      <c r="C3" s="133" t="s">
        <v>145</v>
      </c>
      <c r="D3" s="125">
        <v>683.4</v>
      </c>
      <c r="E3" s="137"/>
      <c r="F3" s="135"/>
      <c r="G3" s="138"/>
    </row>
    <row r="4" spans="1:7" ht="24" customHeight="1" x14ac:dyDescent="0.2">
      <c r="A4" s="301"/>
      <c r="B4" s="299" t="s">
        <v>143</v>
      </c>
      <c r="C4" s="133" t="s">
        <v>144</v>
      </c>
      <c r="D4" s="125">
        <v>279.05</v>
      </c>
      <c r="E4" s="137"/>
      <c r="F4" s="144">
        <f>D4-(D4*0.4)</f>
        <v>167.43</v>
      </c>
      <c r="G4" s="138"/>
    </row>
    <row r="5" spans="1:7" ht="24" customHeight="1" x14ac:dyDescent="0.2">
      <c r="A5" s="301"/>
      <c r="B5" s="299"/>
      <c r="C5" s="133" t="s">
        <v>145</v>
      </c>
      <c r="D5" s="125">
        <v>398.65</v>
      </c>
      <c r="E5" s="137"/>
      <c r="F5" s="144">
        <f>D5-(D5*0.4)</f>
        <v>239.18999999999997</v>
      </c>
      <c r="G5" s="138"/>
    </row>
    <row r="6" spans="1:7" ht="24" customHeight="1" x14ac:dyDescent="0.2">
      <c r="A6" s="301" t="s">
        <v>137</v>
      </c>
      <c r="B6" s="299" t="s">
        <v>142</v>
      </c>
      <c r="C6" s="133" t="s">
        <v>144</v>
      </c>
      <c r="D6" s="125">
        <v>451.04</v>
      </c>
      <c r="E6" s="137"/>
      <c r="F6" s="139"/>
      <c r="G6" s="138"/>
    </row>
    <row r="7" spans="1:7" ht="24" customHeight="1" x14ac:dyDescent="0.2">
      <c r="A7" s="301"/>
      <c r="B7" s="299"/>
      <c r="C7" s="133" t="s">
        <v>145</v>
      </c>
      <c r="D7" s="125">
        <v>501.16</v>
      </c>
      <c r="E7" s="137"/>
      <c r="F7" s="139"/>
      <c r="G7" s="138"/>
    </row>
    <row r="8" spans="1:7" ht="24" customHeight="1" x14ac:dyDescent="0.2">
      <c r="A8" s="301"/>
      <c r="B8" s="299" t="s">
        <v>143</v>
      </c>
      <c r="C8" s="133" t="s">
        <v>144</v>
      </c>
      <c r="D8" s="125">
        <v>223.24</v>
      </c>
      <c r="E8" s="137"/>
      <c r="F8" s="144">
        <f>D8-(D8*0.4)</f>
        <v>133.94400000000002</v>
      </c>
      <c r="G8" s="138"/>
    </row>
    <row r="9" spans="1:7" ht="24" customHeight="1" x14ac:dyDescent="0.2">
      <c r="A9" s="301"/>
      <c r="B9" s="299"/>
      <c r="C9" s="133" t="s">
        <v>145</v>
      </c>
      <c r="D9" s="125">
        <v>318.92</v>
      </c>
      <c r="E9" s="137"/>
      <c r="F9" s="144">
        <f>D9-(D9*0.4)</f>
        <v>191.352</v>
      </c>
      <c r="G9" s="138"/>
    </row>
    <row r="10" spans="1:7" ht="24" customHeight="1" x14ac:dyDescent="0.2">
      <c r="A10" s="301" t="s">
        <v>138</v>
      </c>
      <c r="B10" s="299" t="s">
        <v>142</v>
      </c>
      <c r="C10" s="133" t="s">
        <v>144</v>
      </c>
      <c r="D10" s="125">
        <v>356.08</v>
      </c>
      <c r="E10" s="137"/>
      <c r="F10" s="139"/>
      <c r="G10" s="138"/>
    </row>
    <row r="11" spans="1:7" ht="24" customHeight="1" x14ac:dyDescent="0.2">
      <c r="A11" s="301"/>
      <c r="B11" s="299"/>
      <c r="C11" s="133" t="s">
        <v>145</v>
      </c>
      <c r="D11" s="125">
        <v>398.65</v>
      </c>
      <c r="E11" s="137"/>
      <c r="F11" s="139"/>
      <c r="G11" s="138"/>
    </row>
    <row r="12" spans="1:7" ht="24" customHeight="1" x14ac:dyDescent="0.2">
      <c r="A12" s="301"/>
      <c r="B12" s="299" t="s">
        <v>143</v>
      </c>
      <c r="C12" s="133" t="s">
        <v>144</v>
      </c>
      <c r="D12" s="125">
        <v>195.33</v>
      </c>
      <c r="E12" s="137"/>
      <c r="F12" s="144">
        <f>D12-(D12*0.4)</f>
        <v>117.19800000000001</v>
      </c>
      <c r="G12" s="138"/>
    </row>
    <row r="13" spans="1:7" ht="24" customHeight="1" thickBot="1" x14ac:dyDescent="0.25">
      <c r="A13" s="302"/>
      <c r="B13" s="300"/>
      <c r="C13" s="140" t="s">
        <v>145</v>
      </c>
      <c r="D13" s="126">
        <v>279.05</v>
      </c>
      <c r="E13" s="141"/>
      <c r="F13" s="145">
        <f>D13-(D13*0.4)</f>
        <v>167.43</v>
      </c>
      <c r="G13" s="142"/>
    </row>
    <row r="17" spans="1:2" x14ac:dyDescent="0.2">
      <c r="A17" s="143" t="s">
        <v>147</v>
      </c>
    </row>
    <row r="18" spans="1:2" x14ac:dyDescent="0.2">
      <c r="A18" s="110" t="s">
        <v>144</v>
      </c>
      <c r="B18" s="146">
        <f>IF(E2="x",D2,IF(E4="x",D4,IF(E6="x",D6,IF(E8="x",D8,IF(E10="x",D10,IF(E12="x",D12,))))))</f>
        <v>0</v>
      </c>
    </row>
    <row r="19" spans="1:2" x14ac:dyDescent="0.2">
      <c r="A19" s="110" t="s">
        <v>145</v>
      </c>
      <c r="B19" s="146">
        <f>IF(E3="x",D3,IF(E5="x",D5,IF(E7="x",D7,IF(E9="x",D9,IF(E11="x",D11,IF(E13="x",D13,))))))</f>
        <v>0</v>
      </c>
    </row>
    <row r="20" spans="1:2" x14ac:dyDescent="0.2">
      <c r="A20" s="110"/>
    </row>
    <row r="21" spans="1:2" x14ac:dyDescent="0.2">
      <c r="A21" s="110"/>
    </row>
    <row r="22" spans="1:2" x14ac:dyDescent="0.2">
      <c r="A22" s="143" t="s">
        <v>148</v>
      </c>
    </row>
    <row r="23" spans="1:2" x14ac:dyDescent="0.2">
      <c r="A23" s="110" t="s">
        <v>144</v>
      </c>
      <c r="B23" s="146">
        <f>IF(G4="x",F4,IF(G8="x",F8,IF(G12="x",F12,)))</f>
        <v>0</v>
      </c>
    </row>
    <row r="24" spans="1:2" x14ac:dyDescent="0.2">
      <c r="A24" s="110" t="s">
        <v>145</v>
      </c>
      <c r="B24" s="146">
        <f>IF(G5="x",F5,IF(G9="x",F9,IF(G13="x",F13,)))</f>
        <v>0</v>
      </c>
    </row>
  </sheetData>
  <sheetProtection password="C56B" sheet="1" selectLockedCells="1"/>
  <mergeCells count="9">
    <mergeCell ref="B12:B13"/>
    <mergeCell ref="A6:A9"/>
    <mergeCell ref="A10:A13"/>
    <mergeCell ref="A2:A5"/>
    <mergeCell ref="B2:B3"/>
    <mergeCell ref="B4:B5"/>
    <mergeCell ref="B6:B7"/>
    <mergeCell ref="B8:B9"/>
    <mergeCell ref="B10:B11"/>
  </mergeCells>
  <phoneticPr fontId="1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Costo Costruzione</vt:lpstr>
      <vt:lpstr>Oneri di urbanizzazione</vt:lpstr>
      <vt:lpstr>Costo per tipologia edilizia</vt:lpstr>
    </vt:vector>
  </TitlesOfParts>
  <Company>COMUNE DI VICOPISANO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Collegio degli Esperti</dc:creator>
  <cp:lastModifiedBy>Antonietta Leccese</cp:lastModifiedBy>
  <cp:lastPrinted>2019-01-30T11:39:45Z</cp:lastPrinted>
  <dcterms:created xsi:type="dcterms:W3CDTF">2003-03-31T09:20:32Z</dcterms:created>
  <dcterms:modified xsi:type="dcterms:W3CDTF">2020-10-29T09:58:24Z</dcterms:modified>
</cp:coreProperties>
</file>